
<file path=[Content_Types].xml><?xml version="1.0" encoding="utf-8"?>
<Types xmlns="http://schemas.openxmlformats.org/package/2006/content-types">
  <Default Extension="tmp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drawings/drawing15.xml" ContentType="application/vnd.openxmlformats-officedocument.drawing+xml"/>
  <Override PartName="/xl/tables/table14.xml" ContentType="application/vnd.openxmlformats-officedocument.spreadsheetml.table+xml"/>
  <Override PartName="/xl/drawings/drawing16.xml" ContentType="application/vnd.openxmlformats-officedocument.drawing+xml"/>
  <Override PartName="/xl/tables/table15.xml" ContentType="application/vnd.openxmlformats-officedocument.spreadsheetml.table+xml"/>
  <Override PartName="/xl/drawings/drawing17.xml" ContentType="application/vnd.openxmlformats-officedocument.drawing+xml"/>
  <Override PartName="/xl/tables/table16.xml" ContentType="application/vnd.openxmlformats-officedocument.spreadsheetml.table+xml"/>
  <Override PartName="/xl/drawings/drawing18.xml" ContentType="application/vnd.openxmlformats-officedocument.drawing+xml"/>
  <Override PartName="/xl/tables/table17.xml" ContentType="application/vnd.openxmlformats-officedocument.spreadsheetml.table+xml"/>
  <Override PartName="/xl/drawings/drawing19.xml" ContentType="application/vnd.openxmlformats-officedocument.drawing+xml"/>
  <Override PartName="/xl/tables/table18.xml" ContentType="application/vnd.openxmlformats-officedocument.spreadsheetml.table+xml"/>
  <Override PartName="/xl/drawings/drawing20.xml" ContentType="application/vnd.openxmlformats-officedocument.drawing+xml"/>
  <Override PartName="/xl/tables/table19.xml" ContentType="application/vnd.openxmlformats-officedocument.spreadsheetml.table+xml"/>
  <Override PartName="/xl/drawings/drawing21.xml" ContentType="application/vnd.openxmlformats-officedocument.drawing+xml"/>
  <Override PartName="/xl/tables/table20.xml" ContentType="application/vnd.openxmlformats-officedocument.spreadsheetml.table+xml"/>
  <Override PartName="/xl/drawings/drawing22.xml" ContentType="application/vnd.openxmlformats-officedocument.drawing+xml"/>
  <Override PartName="/xl/tables/table21.xml" ContentType="application/vnd.openxmlformats-officedocument.spreadsheetml.table+xml"/>
  <Override PartName="/xl/drawings/drawing23.xml" ContentType="application/vnd.openxmlformats-officedocument.drawing+xml"/>
  <Override PartName="/xl/tables/table22.xml" ContentType="application/vnd.openxmlformats-officedocument.spreadsheetml.table+xml"/>
  <Override PartName="/xl/drawings/drawing24.xml" ContentType="application/vnd.openxmlformats-officedocument.drawing+xml"/>
  <Override PartName="/xl/tables/table23.xml" ContentType="application/vnd.openxmlformats-officedocument.spreadsheetml.table+xml"/>
  <Override PartName="/xl/drawings/drawing25.xml" ContentType="application/vnd.openxmlformats-officedocument.drawing+xml"/>
  <Override PartName="/xl/tables/table2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Human Resources\(SEV3) Operations\Payroll\Pay Schedules\2025\"/>
    </mc:Choice>
  </mc:AlternateContent>
  <xr:revisionPtr revIDLastSave="0" documentId="8_{B37EAE9B-FBEB-44DD-BF92-4A30A17CE9C9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Instructions" sheetId="30" r:id="rId1"/>
    <sheet name="Jan 1-Jan 15" sheetId="4" r:id="rId2"/>
    <sheet name="Jan 16- Jan 31" sheetId="6" r:id="rId3"/>
    <sheet name="Feb 1 - Feb 15" sheetId="17" r:id="rId4"/>
    <sheet name="Feb 16 - Feb 29" sheetId="18" r:id="rId5"/>
    <sheet name="Mar 1 - Mar 15" sheetId="19" r:id="rId6"/>
    <sheet name="Mar 16 - Mar 31" sheetId="20" r:id="rId7"/>
    <sheet name="Apr 1 - Apr 15" sheetId="23" r:id="rId8"/>
    <sheet name="Apr 16 - Apr 30" sheetId="22" r:id="rId9"/>
    <sheet name="May 1 - May 15" sheetId="24" r:id="rId10"/>
    <sheet name="May 16 - May 31" sheetId="25" r:id="rId11"/>
    <sheet name="June 1 - June 15" sheetId="26" r:id="rId12"/>
    <sheet name="June 16 - June 30" sheetId="27" r:id="rId13"/>
    <sheet name="July 1 - July 15" sheetId="28" r:id="rId14"/>
    <sheet name="July 16-July 31" sheetId="32" r:id="rId15"/>
    <sheet name="Aug 1 - Aug 15" sheetId="31" r:id="rId16"/>
    <sheet name="Aug 16 - Aug 31" sheetId="33" r:id="rId17"/>
    <sheet name="Sept 1 - Sept 15" sheetId="34" r:id="rId18"/>
    <sheet name="Sept 16 - Sept 30" sheetId="35" r:id="rId19"/>
    <sheet name="Oct 1 - Oct 15" sheetId="36" r:id="rId20"/>
    <sheet name="Oct 16 - Oct 31" sheetId="37" r:id="rId21"/>
    <sheet name="Nov 1 - Nov 15" sheetId="38" r:id="rId22"/>
    <sheet name="Nov 16-Nov 30" sheetId="39" r:id="rId23"/>
    <sheet name="Dec 1 - Dec 15" sheetId="40" r:id="rId24"/>
    <sheet name="Dec 16 - Dec 31" sheetId="41" r:id="rId25"/>
  </sheets>
  <calcPr calcId="191029"/>
</workbook>
</file>

<file path=xl/calcChain.xml><?xml version="1.0" encoding="utf-8"?>
<calcChain xmlns="http://schemas.openxmlformats.org/spreadsheetml/2006/main">
  <c r="F25" i="41" l="1"/>
  <c r="E25" i="41"/>
  <c r="D25" i="41"/>
  <c r="C25" i="41"/>
  <c r="G24" i="41"/>
  <c r="G23" i="41"/>
  <c r="G22" i="41"/>
  <c r="G21" i="41"/>
  <c r="G20" i="41"/>
  <c r="G19" i="41"/>
  <c r="G18" i="41"/>
  <c r="G17" i="41"/>
  <c r="G16" i="41"/>
  <c r="G15" i="41"/>
  <c r="G14" i="41"/>
  <c r="G13" i="41"/>
  <c r="G12" i="41"/>
  <c r="G11" i="41"/>
  <c r="G10" i="41"/>
  <c r="G9" i="41"/>
  <c r="G25" i="41" s="1"/>
  <c r="B9" i="41"/>
  <c r="A9" i="41" s="1"/>
  <c r="F24" i="40"/>
  <c r="E24" i="40"/>
  <c r="D24" i="40"/>
  <c r="C24" i="40"/>
  <c r="G23" i="40"/>
  <c r="G22" i="40"/>
  <c r="G21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24" i="40" s="1"/>
  <c r="B9" i="40"/>
  <c r="B10" i="40" s="1"/>
  <c r="A9" i="40"/>
  <c r="F24" i="39"/>
  <c r="E24" i="39"/>
  <c r="D24" i="39"/>
  <c r="C24" i="39"/>
  <c r="G23" i="39"/>
  <c r="G22" i="39"/>
  <c r="G21" i="39"/>
  <c r="G20" i="39"/>
  <c r="G19" i="39"/>
  <c r="G18" i="39"/>
  <c r="G17" i="39"/>
  <c r="G16" i="39"/>
  <c r="G15" i="39"/>
  <c r="G14" i="39"/>
  <c r="G13" i="39"/>
  <c r="G12" i="39"/>
  <c r="G11" i="39"/>
  <c r="G10" i="39"/>
  <c r="G9" i="39"/>
  <c r="G24" i="39" s="1"/>
  <c r="B9" i="39"/>
  <c r="B10" i="39" s="1"/>
  <c r="F24" i="38"/>
  <c r="E24" i="38"/>
  <c r="D24" i="38"/>
  <c r="C24" i="38"/>
  <c r="G23" i="38"/>
  <c r="G22" i="38"/>
  <c r="G21" i="38"/>
  <c r="G20" i="38"/>
  <c r="G19" i="38"/>
  <c r="G18" i="38"/>
  <c r="G17" i="38"/>
  <c r="G16" i="38"/>
  <c r="G15" i="38"/>
  <c r="G14" i="38"/>
  <c r="G13" i="38"/>
  <c r="G12" i="38"/>
  <c r="G11" i="38"/>
  <c r="G10" i="38"/>
  <c r="G9" i="38"/>
  <c r="G24" i="38" s="1"/>
  <c r="B9" i="38"/>
  <c r="B10" i="38" s="1"/>
  <c r="A9" i="38"/>
  <c r="G25" i="37"/>
  <c r="F25" i="37"/>
  <c r="E25" i="37"/>
  <c r="D25" i="37"/>
  <c r="C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B10" i="37"/>
  <c r="B11" i="37" s="1"/>
  <c r="A10" i="37"/>
  <c r="G9" i="37"/>
  <c r="B9" i="37"/>
  <c r="A9" i="37"/>
  <c r="F24" i="36"/>
  <c r="E24" i="36"/>
  <c r="D24" i="36"/>
  <c r="C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24" i="36" s="1"/>
  <c r="B9" i="36"/>
  <c r="B10" i="36" s="1"/>
  <c r="A9" i="36"/>
  <c r="F24" i="35"/>
  <c r="E24" i="35"/>
  <c r="D24" i="35"/>
  <c r="C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24" i="35" s="1"/>
  <c r="B9" i="35"/>
  <c r="B10" i="35" s="1"/>
  <c r="A9" i="35"/>
  <c r="F24" i="34"/>
  <c r="E24" i="34"/>
  <c r="D24" i="34"/>
  <c r="C24" i="34"/>
  <c r="G23" i="34"/>
  <c r="G22" i="34"/>
  <c r="G21" i="34"/>
  <c r="G20" i="34"/>
  <c r="G19" i="34"/>
  <c r="G18" i="34"/>
  <c r="G17" i="34"/>
  <c r="G16" i="34"/>
  <c r="G15" i="34"/>
  <c r="G14" i="34"/>
  <c r="G13" i="34"/>
  <c r="G12" i="34"/>
  <c r="G11" i="34"/>
  <c r="G10" i="34"/>
  <c r="G9" i="34"/>
  <c r="G24" i="34" s="1"/>
  <c r="B9" i="34"/>
  <c r="A9" i="34" s="1"/>
  <c r="F25" i="33"/>
  <c r="E25" i="33"/>
  <c r="D25" i="33"/>
  <c r="C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9" i="33"/>
  <c r="G25" i="33" s="1"/>
  <c r="B9" i="33"/>
  <c r="B10" i="33" s="1"/>
  <c r="A9" i="33"/>
  <c r="G24" i="31"/>
  <c r="F24" i="31"/>
  <c r="E24" i="31"/>
  <c r="D24" i="31"/>
  <c r="C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B9" i="31"/>
  <c r="A9" i="31" s="1"/>
  <c r="F25" i="32"/>
  <c r="E25" i="32"/>
  <c r="D25" i="32"/>
  <c r="C25" i="32"/>
  <c r="G24" i="32"/>
  <c r="G23" i="32"/>
  <c r="G22" i="32"/>
  <c r="G21" i="32"/>
  <c r="G20" i="32"/>
  <c r="G19" i="32"/>
  <c r="G18" i="32"/>
  <c r="G17" i="32"/>
  <c r="G16" i="32"/>
  <c r="G15" i="32"/>
  <c r="G14" i="32"/>
  <c r="G13" i="32"/>
  <c r="G12" i="32"/>
  <c r="G11" i="32"/>
  <c r="G10" i="32"/>
  <c r="G9" i="32"/>
  <c r="G25" i="32" s="1"/>
  <c r="B9" i="32"/>
  <c r="B10" i="32" s="1"/>
  <c r="A9" i="32"/>
  <c r="G24" i="28"/>
  <c r="F24" i="28"/>
  <c r="E24" i="28"/>
  <c r="D24" i="28"/>
  <c r="C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B9" i="28"/>
  <c r="A9" i="28" s="1"/>
  <c r="F24" i="27"/>
  <c r="E24" i="27"/>
  <c r="D24" i="27"/>
  <c r="C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24" i="27" s="1"/>
  <c r="B9" i="27"/>
  <c r="B10" i="27" s="1"/>
  <c r="B9" i="26"/>
  <c r="B10" i="26" s="1"/>
  <c r="B11" i="26" s="1"/>
  <c r="B12" i="26" s="1"/>
  <c r="B13" i="26" s="1"/>
  <c r="B14" i="26" s="1"/>
  <c r="B15" i="26" s="1"/>
  <c r="B16" i="26" s="1"/>
  <c r="B17" i="26" s="1"/>
  <c r="B18" i="26" s="1"/>
  <c r="B19" i="26" s="1"/>
  <c r="B20" i="26" s="1"/>
  <c r="B21" i="26" s="1"/>
  <c r="B22" i="26" s="1"/>
  <c r="B23" i="26" s="1"/>
  <c r="A23" i="26" s="1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B9" i="25"/>
  <c r="B10" i="25" s="1"/>
  <c r="B11" i="25" s="1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9" i="24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A23" i="24" s="1"/>
  <c r="A11" i="22"/>
  <c r="A13" i="22"/>
  <c r="A20" i="22"/>
  <c r="A23" i="22"/>
  <c r="B9" i="22"/>
  <c r="B10" i="22" s="1"/>
  <c r="B11" i="22" s="1"/>
  <c r="B12" i="22" s="1"/>
  <c r="B13" i="22" s="1"/>
  <c r="B14" i="22" s="1"/>
  <c r="B15" i="22" s="1"/>
  <c r="B16" i="22" s="1"/>
  <c r="B17" i="22" s="1"/>
  <c r="B18" i="22" s="1"/>
  <c r="B19" i="22" s="1"/>
  <c r="B20" i="22" s="1"/>
  <c r="B21" i="22" s="1"/>
  <c r="B22" i="22" s="1"/>
  <c r="B23" i="22" s="1"/>
  <c r="B9" i="23"/>
  <c r="B10" i="23" s="1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A23" i="23" s="1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B10" i="20"/>
  <c r="B9" i="20"/>
  <c r="G9" i="20"/>
  <c r="G10" i="20"/>
  <c r="A9" i="19"/>
  <c r="B9" i="19"/>
  <c r="A10" i="19"/>
  <c r="B10" i="19"/>
  <c r="A11" i="19"/>
  <c r="B11" i="19"/>
  <c r="A12" i="19"/>
  <c r="B12" i="19"/>
  <c r="A13" i="19"/>
  <c r="B13" i="19"/>
  <c r="A14" i="19"/>
  <c r="B14" i="19"/>
  <c r="B15" i="19" s="1"/>
  <c r="B16" i="19" s="1"/>
  <c r="B17" i="19" s="1"/>
  <c r="B18" i="19" s="1"/>
  <c r="B19" i="19" s="1"/>
  <c r="B20" i="19" s="1"/>
  <c r="B21" i="19" s="1"/>
  <c r="B22" i="19" s="1"/>
  <c r="B23" i="19" s="1"/>
  <c r="A15" i="19"/>
  <c r="A16" i="19"/>
  <c r="A17" i="19"/>
  <c r="A18" i="19"/>
  <c r="A19" i="19"/>
  <c r="A20" i="19"/>
  <c r="A21" i="19"/>
  <c r="A22" i="19"/>
  <c r="A23" i="19"/>
  <c r="A10" i="18"/>
  <c r="A11" i="18"/>
  <c r="A12" i="18"/>
  <c r="A13" i="18"/>
  <c r="A14" i="18"/>
  <c r="A15" i="18"/>
  <c r="A16" i="18"/>
  <c r="A17" i="18"/>
  <c r="A18" i="18"/>
  <c r="A19" i="18"/>
  <c r="A20" i="18"/>
  <c r="A21" i="18"/>
  <c r="A9" i="18"/>
  <c r="A11" i="4"/>
  <c r="B9" i="18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10" i="41" l="1"/>
  <c r="B11" i="40"/>
  <c r="A10" i="40"/>
  <c r="B11" i="39"/>
  <c r="A10" i="39"/>
  <c r="A9" i="39"/>
  <c r="B12" i="39"/>
  <c r="A11" i="39"/>
  <c r="B11" i="38"/>
  <c r="A10" i="38"/>
  <c r="B12" i="37"/>
  <c r="A11" i="37"/>
  <c r="A10" i="36"/>
  <c r="B11" i="36"/>
  <c r="B11" i="35"/>
  <c r="A10" i="35"/>
  <c r="B10" i="34"/>
  <c r="A10" i="33"/>
  <c r="B11" i="33"/>
  <c r="B10" i="31"/>
  <c r="A10" i="32"/>
  <c r="B11" i="32"/>
  <c r="B10" i="28"/>
  <c r="A9" i="27"/>
  <c r="A10" i="27"/>
  <c r="B11" i="27"/>
  <c r="A21" i="26"/>
  <c r="A9" i="26"/>
  <c r="A20" i="26"/>
  <c r="A14" i="26"/>
  <c r="A19" i="26"/>
  <c r="A18" i="26"/>
  <c r="A17" i="26"/>
  <c r="A15" i="26"/>
  <c r="A16" i="26"/>
  <c r="A13" i="26"/>
  <c r="A12" i="26"/>
  <c r="A11" i="26"/>
  <c r="A22" i="26"/>
  <c r="A10" i="26"/>
  <c r="A22" i="24"/>
  <c r="A21" i="24"/>
  <c r="A18" i="24"/>
  <c r="A17" i="24"/>
  <c r="A16" i="24"/>
  <c r="A12" i="24"/>
  <c r="A11" i="24"/>
  <c r="A10" i="24"/>
  <c r="A9" i="24"/>
  <c r="A20" i="24"/>
  <c r="A19" i="24"/>
  <c r="A15" i="24"/>
  <c r="A14" i="24"/>
  <c r="A13" i="24"/>
  <c r="A18" i="22"/>
  <c r="A17" i="22"/>
  <c r="A16" i="22"/>
  <c r="A15" i="22"/>
  <c r="A19" i="22"/>
  <c r="A14" i="22"/>
  <c r="A12" i="22"/>
  <c r="A22" i="22"/>
  <c r="A10" i="22"/>
  <c r="A21" i="22"/>
  <c r="A9" i="22"/>
  <c r="A12" i="23"/>
  <c r="A11" i="23"/>
  <c r="A22" i="23"/>
  <c r="A10" i="23"/>
  <c r="A21" i="23"/>
  <c r="A9" i="23"/>
  <c r="A20" i="23"/>
  <c r="A13" i="23"/>
  <c r="A19" i="23"/>
  <c r="A18" i="23"/>
  <c r="A17" i="23"/>
  <c r="A16" i="23"/>
  <c r="A15" i="23"/>
  <c r="A14" i="23"/>
  <c r="B11" i="20"/>
  <c r="B12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A14" i="17"/>
  <c r="A17" i="17"/>
  <c r="A18" i="17"/>
  <c r="B9" i="17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A23" i="17" s="1"/>
  <c r="A9" i="6"/>
  <c r="A11" i="6"/>
  <c r="A12" i="6"/>
  <c r="A13" i="6"/>
  <c r="A14" i="6"/>
  <c r="A16" i="6"/>
  <c r="A17" i="6"/>
  <c r="A18" i="6"/>
  <c r="A19" i="6"/>
  <c r="A20" i="6"/>
  <c r="A22" i="6"/>
  <c r="A10" i="6"/>
  <c r="B23" i="6"/>
  <c r="B24" i="6" s="1"/>
  <c r="A24" i="6" s="1"/>
  <c r="B9" i="6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9" i="4"/>
  <c r="A9" i="4" s="1"/>
  <c r="B11" i="41" l="1"/>
  <c r="A10" i="41"/>
  <c r="B12" i="40"/>
  <c r="A11" i="40"/>
  <c r="B13" i="39"/>
  <c r="A12" i="39"/>
  <c r="B12" i="38"/>
  <c r="A11" i="38"/>
  <c r="B13" i="37"/>
  <c r="A12" i="37"/>
  <c r="B12" i="36"/>
  <c r="A11" i="36"/>
  <c r="B12" i="35"/>
  <c r="A11" i="35"/>
  <c r="B11" i="34"/>
  <c r="A10" i="34"/>
  <c r="A11" i="33"/>
  <c r="B12" i="33"/>
  <c r="B11" i="31"/>
  <c r="A10" i="31"/>
  <c r="B12" i="32"/>
  <c r="A11" i="32"/>
  <c r="B11" i="28"/>
  <c r="A10" i="28"/>
  <c r="B12" i="27"/>
  <c r="A11" i="27"/>
  <c r="A11" i="17"/>
  <c r="A21" i="17"/>
  <c r="A20" i="17"/>
  <c r="A16" i="17"/>
  <c r="A19" i="17"/>
  <c r="A15" i="17"/>
  <c r="A13" i="17"/>
  <c r="A9" i="17"/>
  <c r="A12" i="17"/>
  <c r="A22" i="17"/>
  <c r="A10" i="17"/>
  <c r="A23" i="6"/>
  <c r="A21" i="6"/>
  <c r="A15" i="6"/>
  <c r="B10" i="4"/>
  <c r="B12" i="41" l="1"/>
  <c r="A11" i="41"/>
  <c r="B13" i="40"/>
  <c r="A12" i="40"/>
  <c r="A13" i="39"/>
  <c r="B14" i="39"/>
  <c r="B13" i="38"/>
  <c r="A12" i="38"/>
  <c r="A13" i="37"/>
  <c r="B14" i="37"/>
  <c r="B13" i="36"/>
  <c r="A12" i="36"/>
  <c r="B13" i="35"/>
  <c r="A12" i="35"/>
  <c r="B12" i="34"/>
  <c r="A11" i="34"/>
  <c r="B13" i="33"/>
  <c r="A12" i="33"/>
  <c r="B12" i="31"/>
  <c r="A11" i="31"/>
  <c r="B13" i="32"/>
  <c r="A12" i="32"/>
  <c r="A11" i="28"/>
  <c r="B12" i="28"/>
  <c r="B13" i="27"/>
  <c r="A12" i="27"/>
  <c r="A10" i="4"/>
  <c r="B11" i="4"/>
  <c r="B13" i="41" l="1"/>
  <c r="A12" i="41"/>
  <c r="A13" i="40"/>
  <c r="B14" i="40"/>
  <c r="B15" i="39"/>
  <c r="A14" i="39"/>
  <c r="A13" i="38"/>
  <c r="B14" i="38"/>
  <c r="A14" i="37"/>
  <c r="B15" i="37"/>
  <c r="A13" i="36"/>
  <c r="B14" i="36"/>
  <c r="A13" i="35"/>
  <c r="B14" i="35"/>
  <c r="B13" i="34"/>
  <c r="A12" i="34"/>
  <c r="B14" i="33"/>
  <c r="A13" i="33"/>
  <c r="A12" i="31"/>
  <c r="B13" i="31"/>
  <c r="B14" i="32"/>
  <c r="A13" i="32"/>
  <c r="A12" i="28"/>
  <c r="B13" i="28"/>
  <c r="B14" i="27"/>
  <c r="A13" i="27"/>
  <c r="B12" i="4"/>
  <c r="A13" i="41" l="1"/>
  <c r="B14" i="41"/>
  <c r="B15" i="40"/>
  <c r="A14" i="40"/>
  <c r="B16" i="39"/>
  <c r="A15" i="39"/>
  <c r="B15" i="38"/>
  <c r="A14" i="38"/>
  <c r="B16" i="37"/>
  <c r="A15" i="37"/>
  <c r="B15" i="36"/>
  <c r="A14" i="36"/>
  <c r="B15" i="35"/>
  <c r="A14" i="35"/>
  <c r="A13" i="34"/>
  <c r="B14" i="34"/>
  <c r="A14" i="33"/>
  <c r="B15" i="33"/>
  <c r="A13" i="31"/>
  <c r="B14" i="31"/>
  <c r="A14" i="32"/>
  <c r="B15" i="32"/>
  <c r="A13" i="28"/>
  <c r="B14" i="28"/>
  <c r="A14" i="27"/>
  <c r="B15" i="27"/>
  <c r="B13" i="4"/>
  <c r="A12" i="4"/>
  <c r="B15" i="41" l="1"/>
  <c r="A14" i="41"/>
  <c r="B16" i="40"/>
  <c r="A15" i="40"/>
  <c r="B17" i="39"/>
  <c r="A16" i="39"/>
  <c r="B16" i="38"/>
  <c r="A15" i="38"/>
  <c r="B17" i="37"/>
  <c r="A16" i="37"/>
  <c r="B16" i="36"/>
  <c r="A15" i="36"/>
  <c r="B16" i="35"/>
  <c r="A15" i="35"/>
  <c r="B15" i="34"/>
  <c r="A14" i="34"/>
  <c r="B16" i="33"/>
  <c r="A15" i="33"/>
  <c r="B15" i="31"/>
  <c r="A14" i="31"/>
  <c r="B16" i="32"/>
  <c r="A15" i="32"/>
  <c r="B15" i="28"/>
  <c r="A14" i="28"/>
  <c r="B16" i="27"/>
  <c r="A15" i="27"/>
  <c r="B14" i="4"/>
  <c r="A13" i="4"/>
  <c r="B16" i="41" l="1"/>
  <c r="A15" i="41"/>
  <c r="B17" i="40"/>
  <c r="A16" i="40"/>
  <c r="A17" i="39"/>
  <c r="B18" i="39"/>
  <c r="B17" i="38"/>
  <c r="A16" i="38"/>
  <c r="A17" i="37"/>
  <c r="B18" i="37"/>
  <c r="B17" i="36"/>
  <c r="A16" i="36"/>
  <c r="B17" i="35"/>
  <c r="A16" i="35"/>
  <c r="B16" i="34"/>
  <c r="A15" i="34"/>
  <c r="B17" i="33"/>
  <c r="A16" i="33"/>
  <c r="B16" i="31"/>
  <c r="A15" i="31"/>
  <c r="B17" i="32"/>
  <c r="A16" i="32"/>
  <c r="A15" i="28"/>
  <c r="B16" i="28"/>
  <c r="B17" i="27"/>
  <c r="A16" i="27"/>
  <c r="B15" i="4"/>
  <c r="A14" i="4"/>
  <c r="B17" i="41" l="1"/>
  <c r="A16" i="41"/>
  <c r="A17" i="40"/>
  <c r="B18" i="40"/>
  <c r="B19" i="39"/>
  <c r="A18" i="39"/>
  <c r="A17" i="38"/>
  <c r="B18" i="38"/>
  <c r="A18" i="37"/>
  <c r="B19" i="37"/>
  <c r="A17" i="36"/>
  <c r="B18" i="36"/>
  <c r="A17" i="35"/>
  <c r="B18" i="35"/>
  <c r="B17" i="34"/>
  <c r="A16" i="34"/>
  <c r="B18" i="33"/>
  <c r="A17" i="33"/>
  <c r="A16" i="31"/>
  <c r="B17" i="31"/>
  <c r="B18" i="32"/>
  <c r="A17" i="32"/>
  <c r="A16" i="28"/>
  <c r="B17" i="28"/>
  <c r="B18" i="27"/>
  <c r="A17" i="27"/>
  <c r="B16" i="4"/>
  <c r="A15" i="4"/>
  <c r="A17" i="41" l="1"/>
  <c r="B18" i="41"/>
  <c r="B19" i="40"/>
  <c r="A18" i="40"/>
  <c r="B20" i="39"/>
  <c r="A19" i="39"/>
  <c r="B19" i="38"/>
  <c r="A18" i="38"/>
  <c r="B20" i="37"/>
  <c r="A19" i="37"/>
  <c r="B19" i="36"/>
  <c r="A18" i="36"/>
  <c r="B19" i="35"/>
  <c r="A18" i="35"/>
  <c r="A17" i="34"/>
  <c r="B18" i="34"/>
  <c r="A18" i="33"/>
  <c r="B19" i="33"/>
  <c r="A17" i="31"/>
  <c r="B18" i="31"/>
  <c r="A18" i="32"/>
  <c r="B19" i="32"/>
  <c r="A17" i="28"/>
  <c r="B18" i="28"/>
  <c r="A18" i="27"/>
  <c r="B19" i="27"/>
  <c r="B17" i="4"/>
  <c r="A16" i="4"/>
  <c r="B19" i="41" l="1"/>
  <c r="A18" i="41"/>
  <c r="B20" i="40"/>
  <c r="A19" i="40"/>
  <c r="B21" i="39"/>
  <c r="A20" i="39"/>
  <c r="B20" i="38"/>
  <c r="A19" i="38"/>
  <c r="B21" i="37"/>
  <c r="A20" i="37"/>
  <c r="B20" i="36"/>
  <c r="A19" i="36"/>
  <c r="B20" i="35"/>
  <c r="A19" i="35"/>
  <c r="B19" i="34"/>
  <c r="A18" i="34"/>
  <c r="B20" i="33"/>
  <c r="A19" i="33"/>
  <c r="B19" i="31"/>
  <c r="A18" i="31"/>
  <c r="B20" i="32"/>
  <c r="A19" i="32"/>
  <c r="B19" i="28"/>
  <c r="A18" i="28"/>
  <c r="B20" i="27"/>
  <c r="A19" i="27"/>
  <c r="B18" i="4"/>
  <c r="A17" i="4"/>
  <c r="B20" i="41" l="1"/>
  <c r="A19" i="41"/>
  <c r="B21" i="40"/>
  <c r="A20" i="40"/>
  <c r="A21" i="39"/>
  <c r="B22" i="39"/>
  <c r="B21" i="38"/>
  <c r="A20" i="38"/>
  <c r="A21" i="37"/>
  <c r="B22" i="37"/>
  <c r="B21" i="36"/>
  <c r="A20" i="36"/>
  <c r="B21" i="35"/>
  <c r="A20" i="35"/>
  <c r="B20" i="34"/>
  <c r="A19" i="34"/>
  <c r="B21" i="33"/>
  <c r="A20" i="33"/>
  <c r="B20" i="31"/>
  <c r="A19" i="31"/>
  <c r="B21" i="32"/>
  <c r="A20" i="32"/>
  <c r="A19" i="28"/>
  <c r="B20" i="28"/>
  <c r="B21" i="27"/>
  <c r="A20" i="27"/>
  <c r="B19" i="4"/>
  <c r="A18" i="4"/>
  <c r="D24" i="26"/>
  <c r="D25" i="25"/>
  <c r="D24" i="24"/>
  <c r="D24" i="22"/>
  <c r="D24" i="23"/>
  <c r="D25" i="20"/>
  <c r="D24" i="19"/>
  <c r="D22" i="18"/>
  <c r="D24" i="17"/>
  <c r="D25" i="6"/>
  <c r="D24" i="4"/>
  <c r="A20" i="41" l="1"/>
  <c r="B21" i="41"/>
  <c r="A21" i="40"/>
  <c r="B22" i="40"/>
  <c r="B23" i="39"/>
  <c r="A23" i="39" s="1"/>
  <c r="A22" i="39"/>
  <c r="A21" i="38"/>
  <c r="B22" i="38"/>
  <c r="A22" i="37"/>
  <c r="B23" i="37"/>
  <c r="A21" i="36"/>
  <c r="B22" i="36"/>
  <c r="A21" i="35"/>
  <c r="B22" i="35"/>
  <c r="B21" i="34"/>
  <c r="A20" i="34"/>
  <c r="B22" i="33"/>
  <c r="A21" i="33"/>
  <c r="B21" i="31"/>
  <c r="A20" i="31"/>
  <c r="B22" i="32"/>
  <c r="A21" i="32"/>
  <c r="A20" i="28"/>
  <c r="B21" i="28"/>
  <c r="B22" i="27"/>
  <c r="A21" i="27"/>
  <c r="B20" i="4"/>
  <c r="A19" i="4"/>
  <c r="G22" i="4"/>
  <c r="A21" i="41" l="1"/>
  <c r="B22" i="41"/>
  <c r="B23" i="40"/>
  <c r="A23" i="40" s="1"/>
  <c r="A22" i="40"/>
  <c r="B23" i="38"/>
  <c r="A23" i="38" s="1"/>
  <c r="A22" i="38"/>
  <c r="B24" i="37"/>
  <c r="A24" i="37" s="1"/>
  <c r="A23" i="37"/>
  <c r="B23" i="36"/>
  <c r="A23" i="36" s="1"/>
  <c r="A22" i="36"/>
  <c r="B23" i="35"/>
  <c r="A23" i="35" s="1"/>
  <c r="A22" i="35"/>
  <c r="A21" i="34"/>
  <c r="B22" i="34"/>
  <c r="A22" i="33"/>
  <c r="B23" i="33"/>
  <c r="A21" i="31"/>
  <c r="B22" i="31"/>
  <c r="A22" i="32"/>
  <c r="B23" i="32"/>
  <c r="A21" i="28"/>
  <c r="B22" i="28"/>
  <c r="A22" i="27"/>
  <c r="B23" i="27"/>
  <c r="B21" i="4"/>
  <c r="A20" i="4"/>
  <c r="G24" i="25"/>
  <c r="G24" i="20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B23" i="41" l="1"/>
  <c r="A22" i="41"/>
  <c r="B23" i="34"/>
  <c r="A23" i="34" s="1"/>
  <c r="A22" i="34"/>
  <c r="B24" i="33"/>
  <c r="A24" i="33" s="1"/>
  <c r="A23" i="33"/>
  <c r="B23" i="31"/>
  <c r="A23" i="31" s="1"/>
  <c r="A22" i="31"/>
  <c r="B24" i="32"/>
  <c r="A24" i="32" s="1"/>
  <c r="A23" i="32"/>
  <c r="B23" i="28"/>
  <c r="A23" i="28" s="1"/>
  <c r="A22" i="28"/>
  <c r="A23" i="27"/>
  <c r="B22" i="4"/>
  <c r="A21" i="4"/>
  <c r="G21" i="4"/>
  <c r="B24" i="41" l="1"/>
  <c r="A24" i="41" s="1"/>
  <c r="A23" i="41"/>
  <c r="B23" i="4"/>
  <c r="A23" i="4" s="1"/>
  <c r="A22" i="4"/>
  <c r="F24" i="26"/>
  <c r="E24" i="26"/>
  <c r="C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24" i="26" s="1"/>
  <c r="F25" i="25"/>
  <c r="E25" i="25"/>
  <c r="C25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F24" i="24"/>
  <c r="E24" i="24"/>
  <c r="C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F24" i="23"/>
  <c r="E24" i="23"/>
  <c r="C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F24" i="22"/>
  <c r="E24" i="22"/>
  <c r="C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F25" i="20"/>
  <c r="E25" i="20"/>
  <c r="C25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23" i="19"/>
  <c r="G19" i="17"/>
  <c r="G20" i="17"/>
  <c r="G21" i="17"/>
  <c r="G22" i="17"/>
  <c r="G23" i="17"/>
  <c r="F24" i="19"/>
  <c r="E24" i="19"/>
  <c r="C24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F22" i="18"/>
  <c r="E22" i="18"/>
  <c r="C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F24" i="17"/>
  <c r="E24" i="17"/>
  <c r="C24" i="17"/>
  <c r="G18" i="17"/>
  <c r="G17" i="17"/>
  <c r="G16" i="17"/>
  <c r="G15" i="17"/>
  <c r="G14" i="17"/>
  <c r="G13" i="17"/>
  <c r="G12" i="17"/>
  <c r="G11" i="17"/>
  <c r="G10" i="17"/>
  <c r="G9" i="17"/>
  <c r="F25" i="6"/>
  <c r="E25" i="6"/>
  <c r="C25" i="6"/>
  <c r="G25" i="20" l="1"/>
  <c r="G24" i="22"/>
  <c r="G24" i="19"/>
  <c r="G24" i="23"/>
  <c r="G25" i="25"/>
  <c r="G24" i="24"/>
  <c r="G22" i="18"/>
  <c r="G24" i="17"/>
  <c r="G25" i="6"/>
  <c r="F24" i="4"/>
  <c r="E24" i="4"/>
  <c r="C24" i="4"/>
  <c r="G19" i="4"/>
  <c r="G18" i="4"/>
  <c r="G17" i="4"/>
  <c r="G16" i="4"/>
  <c r="G15" i="4"/>
  <c r="G14" i="4"/>
  <c r="G13" i="4"/>
  <c r="G12" i="4"/>
  <c r="G11" i="4"/>
  <c r="G10" i="4"/>
  <c r="G9" i="4"/>
  <c r="G23" i="4"/>
  <c r="G20" i="4"/>
  <c r="G24" i="4" l="1"/>
</calcChain>
</file>

<file path=xl/sharedStrings.xml><?xml version="1.0" encoding="utf-8"?>
<sst xmlns="http://schemas.openxmlformats.org/spreadsheetml/2006/main" count="528" uniqueCount="27">
  <si>
    <t>Periods run 1-15 and 16-last day of month</t>
  </si>
  <si>
    <t>Day</t>
  </si>
  <si>
    <t>Date</t>
  </si>
  <si>
    <t>Regular Hours</t>
  </si>
  <si>
    <t>Sick</t>
  </si>
  <si>
    <t>Vacation</t>
  </si>
  <si>
    <t>Total</t>
  </si>
  <si>
    <t>Total Hours</t>
  </si>
  <si>
    <t>Employee:</t>
  </si>
  <si>
    <t>Approval Manager:</t>
  </si>
  <si>
    <r>
      <t xml:space="preserve">College of Eastern Idaho
</t>
    </r>
    <r>
      <rPr>
        <sz val="16"/>
        <color theme="7" tint="-0.249977111117893"/>
        <rFont val="Cambria"/>
        <family val="1"/>
        <scheme val="major"/>
      </rPr>
      <t>1600 S 25th E, Idaho Falls, ID 83404</t>
    </r>
  </si>
  <si>
    <t>Holiday</t>
  </si>
  <si>
    <t>Date:</t>
  </si>
  <si>
    <t>Employee signature</t>
  </si>
  <si>
    <t xml:space="preserve">Approval Manager Signature </t>
  </si>
  <si>
    <t>Division:</t>
  </si>
  <si>
    <t>Comments</t>
  </si>
  <si>
    <t>Please select the tab that corresponds with the current pay period</t>
  </si>
  <si>
    <t>Position Title:</t>
  </si>
  <si>
    <t>Pay period end date: 05/15/2024</t>
  </si>
  <si>
    <t xml:space="preserve">Employee: </t>
  </si>
  <si>
    <t xml:space="preserve">Position Title: </t>
  </si>
  <si>
    <t>Pay period start date:</t>
  </si>
  <si>
    <t>Pay period end date:</t>
  </si>
  <si>
    <t xml:space="preserve">Pay period start date:  </t>
  </si>
  <si>
    <t xml:space="preserve">Pay period end date: </t>
  </si>
  <si>
    <t xml:space="preserve">Pay period start 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</si>
</sst>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sz val="22"/>
      <color theme="7" tint="-0.249977111117893"/>
      <name val="Cambria"/>
      <family val="2"/>
      <scheme val="major"/>
    </font>
    <font>
      <sz val="11"/>
      <color theme="1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sz val="8"/>
      <color theme="7" tint="-0.249977111117893"/>
      <name val="Calibri"/>
      <family val="2"/>
      <scheme val="minor"/>
    </font>
    <font>
      <sz val="10"/>
      <color theme="7" tint="-0.249977111117893"/>
      <name val="Arial"/>
      <family val="2"/>
    </font>
    <font>
      <b/>
      <sz val="10"/>
      <name val="Calibri"/>
      <family val="1"/>
      <scheme val="minor"/>
    </font>
    <font>
      <sz val="10"/>
      <color theme="0"/>
      <name val="Cambria"/>
      <family val="1"/>
      <scheme val="major"/>
    </font>
    <font>
      <sz val="11"/>
      <name val="Calibri"/>
      <family val="1"/>
      <scheme val="minor"/>
    </font>
    <font>
      <sz val="11"/>
      <name val="Calibri"/>
      <family val="2"/>
      <scheme val="minor"/>
    </font>
    <font>
      <sz val="10"/>
      <color theme="1" tint="0.14999847407452621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theme="7" tint="-0.249977111117893"/>
      <name val="Calibri"/>
      <family val="2"/>
      <scheme val="minor"/>
    </font>
    <font>
      <sz val="16"/>
      <color theme="7" tint="-0.249977111117893"/>
      <name val="Cambria"/>
      <family val="1"/>
      <scheme val="major"/>
    </font>
    <font>
      <sz val="9"/>
      <color theme="7" tint="-0.249977111117893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2" fontId="8" fillId="0" borderId="2" xfId="0" applyNumberFormat="1" applyFont="1" applyBorder="1" applyAlignment="1" applyProtection="1">
      <alignment horizontal="right" vertical="center" indent="1"/>
      <protection locked="0"/>
    </xf>
    <xf numFmtId="0" fontId="10" fillId="0" borderId="0" xfId="0" applyFont="1" applyProtection="1">
      <protection locked="0"/>
    </xf>
    <xf numFmtId="0" fontId="5" fillId="0" borderId="1" xfId="0" applyFont="1" applyBorder="1" applyProtection="1">
      <protection locked="0"/>
    </xf>
    <xf numFmtId="14" fontId="5" fillId="0" borderId="1" xfId="0" applyNumberFormat="1" applyFont="1" applyBorder="1" applyProtection="1"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 indent="1"/>
      <protection locked="0"/>
    </xf>
    <xf numFmtId="0" fontId="11" fillId="2" borderId="7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2" fontId="8" fillId="0" borderId="2" xfId="0" applyNumberFormat="1" applyFont="1" applyBorder="1" applyAlignment="1">
      <alignment horizontal="right" vertical="center" indent="1"/>
    </xf>
    <xf numFmtId="0" fontId="5" fillId="0" borderId="0" xfId="0" applyFont="1" applyBorder="1" applyProtection="1">
      <protection locked="0"/>
    </xf>
    <xf numFmtId="0" fontId="14" fillId="0" borderId="0" xfId="0" applyFont="1" applyFill="1" applyBorder="1" applyAlignment="1" applyProtection="1">
      <alignment horizontal="left" vertical="top" indent="1"/>
      <protection locked="0"/>
    </xf>
    <xf numFmtId="0" fontId="14" fillId="0" borderId="0" xfId="0" applyFont="1" applyFill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horizontal="left"/>
      <protection locked="0"/>
    </xf>
    <xf numFmtId="16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Protection="1">
      <protection locked="0"/>
    </xf>
    <xf numFmtId="2" fontId="15" fillId="0" borderId="2" xfId="0" applyNumberFormat="1" applyFont="1" applyBorder="1" applyAlignment="1" applyProtection="1">
      <alignment horizontal="right" vertical="center" indent="1"/>
      <protection locked="0"/>
    </xf>
    <xf numFmtId="0" fontId="15" fillId="0" borderId="2" xfId="0" applyFont="1" applyFill="1" applyBorder="1" applyAlignment="1">
      <alignment horizontal="center" vertical="center"/>
    </xf>
    <xf numFmtId="2" fontId="8" fillId="0" borderId="2" xfId="0" applyNumberFormat="1" applyFont="1" applyBorder="1" applyAlignment="1" applyProtection="1">
      <alignment vertical="center"/>
      <protection locked="0"/>
    </xf>
    <xf numFmtId="2" fontId="15" fillId="0" borderId="2" xfId="0" applyNumberFormat="1" applyFont="1" applyFill="1" applyBorder="1" applyAlignment="1" applyProtection="1">
      <protection locked="0"/>
    </xf>
    <xf numFmtId="2" fontId="8" fillId="0" borderId="2" xfId="0" applyNumberFormat="1" applyFont="1" applyBorder="1" applyAlignment="1">
      <alignment vertical="center"/>
    </xf>
    <xf numFmtId="2" fontId="15" fillId="0" borderId="2" xfId="0" applyNumberFormat="1" applyFont="1" applyFill="1" applyBorder="1" applyAlignment="1"/>
    <xf numFmtId="14" fontId="8" fillId="0" borderId="2" xfId="0" applyNumberFormat="1" applyFont="1" applyBorder="1" applyAlignment="1">
      <alignment horizontal="right" vertical="center"/>
    </xf>
    <xf numFmtId="0" fontId="8" fillId="0" borderId="6" xfId="0" applyFont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>
      <alignment vertical="center"/>
    </xf>
    <xf numFmtId="14" fontId="3" fillId="0" borderId="2" xfId="0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indent="1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14" fontId="3" fillId="0" borderId="2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532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19" formatCode="m/d/yyyy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0" formatCode="General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19" formatCode="m/d/yyyy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0" formatCode="General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19" formatCode="m/d/yyyy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0" formatCode="General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19" formatCode="m/d/yyyy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0" formatCode="General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19" formatCode="m/d/yyyy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0" formatCode="General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19" formatCode="m/d/yyyy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0" formatCode="General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19" formatCode="m/d/yyyy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0" formatCode="General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0" formatCode="General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19" formatCode="m/d/yyyy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0" formatCode="General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19" formatCode="m/d/yyyy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0" formatCode="General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19" formatCode="m/d/yyyy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19" formatCode="m/d/yyyy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0" formatCode="General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  <numFmt numFmtId="19" formatCode="m/d/yyyy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general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z val="8"/>
        <color theme="1" tint="0.14996795556505021"/>
      </font>
      <fill>
        <patternFill>
          <bgColor theme="9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</border>
    </dxf>
    <dxf>
      <font>
        <sz val="8"/>
        <color theme="1" tint="0.14996795556505021"/>
      </font>
      <fill>
        <patternFill>
          <bgColor theme="9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z val="8"/>
        <color theme="1" tint="0.14996795556505021"/>
      </font>
    </dxf>
    <dxf>
      <font>
        <sz val="8"/>
        <color theme="0"/>
      </font>
      <fill>
        <patternFill>
          <bgColor theme="7"/>
        </patternFill>
      </fill>
      <border diagonalUp="0" diagonalDown="0">
        <top style="medium">
          <color theme="0"/>
        </top>
        <vertical style="thin">
          <color theme="0"/>
        </vertical>
      </border>
    </dxf>
    <dxf>
      <font>
        <sz val="8"/>
        <color theme="0"/>
      </font>
      <fill>
        <patternFill>
          <bgColor theme="7"/>
        </patternFill>
      </fill>
      <border diagonalUp="0" diagonalDown="0">
        <bottom style="medium">
          <color theme="0"/>
        </bottom>
        <vertical style="thin">
          <color theme="0"/>
        </vertical>
      </border>
    </dxf>
    <dxf>
      <font>
        <sz val="8"/>
        <color theme="1" tint="0.14996795556505021"/>
      </font>
    </dxf>
  </dxfs>
  <tableStyles count="1" defaultTableStyle="TableStyleMedium2" defaultPivotStyle="PivotStyleLight16">
    <tableStyle name="Table Style 1" pivot="0" count="6" xr9:uid="{00000000-0011-0000-FFFF-FFFF00000000}">
      <tableStyleElement type="wholeTable" dxfId="531"/>
      <tableStyleElement type="headerRow" dxfId="530"/>
      <tableStyleElement type="totalRow" dxfId="529"/>
      <tableStyleElement type="firstColumn" dxfId="528"/>
      <tableStyleElement type="firstRowStripe" dxfId="527"/>
      <tableStyleElement type="secondRowStripe" dxfId="5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5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4.jpeg"/><Relationship Id="rId1" Type="http://schemas.openxmlformats.org/officeDocument/2006/relationships/image" Target="../media/image7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jpeg"/><Relationship Id="rId1" Type="http://schemas.openxmlformats.org/officeDocument/2006/relationships/image" Target="../media/image6.jpeg"/><Relationship Id="rId4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6.jpeg"/><Relationship Id="rId1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7.jpeg"/><Relationship Id="rId1" Type="http://schemas.openxmlformats.org/officeDocument/2006/relationships/image" Target="../media/image8.jpeg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142875</xdr:rowOff>
    </xdr:from>
    <xdr:to>
      <xdr:col>22</xdr:col>
      <xdr:colOff>440064</xdr:colOff>
      <xdr:row>41</xdr:row>
      <xdr:rowOff>77281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-1894"/>
        <a:stretch/>
      </xdr:blipFill>
      <xdr:spPr>
        <a:xfrm>
          <a:off x="133350" y="142875"/>
          <a:ext cx="13717914" cy="774490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790575</xdr:colOff>
      <xdr:row>0</xdr:row>
      <xdr:rowOff>0</xdr:rowOff>
    </xdr:from>
    <xdr:to>
      <xdr:col>1</xdr:col>
      <xdr:colOff>860298</xdr:colOff>
      <xdr:row>1</xdr:row>
      <xdr:rowOff>89535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0194041-0F10-4111-B68B-6B7F18522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0"/>
          <a:ext cx="1298448" cy="82296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9A4E69-0C7A-4459-B74C-09A122E26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1</xdr:rowOff>
    </xdr:from>
    <xdr:to>
      <xdr:col>1</xdr:col>
      <xdr:colOff>765048</xdr:colOff>
      <xdr:row>1</xdr:row>
      <xdr:rowOff>180976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"/>
          <a:ext cx="1298448" cy="9144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85D668-C48D-4E3B-9530-D06379910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EE483A-B665-4167-A53E-281B4C9F8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1</xdr:rowOff>
    </xdr:from>
    <xdr:to>
      <xdr:col>1</xdr:col>
      <xdr:colOff>765048</xdr:colOff>
      <xdr:row>1</xdr:row>
      <xdr:rowOff>180976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D3F5A7A-156D-41C3-8BC1-76651F7E0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"/>
          <a:ext cx="1298448" cy="9144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1</xdr:rowOff>
    </xdr:from>
    <xdr:to>
      <xdr:col>1</xdr:col>
      <xdr:colOff>765048</xdr:colOff>
      <xdr:row>1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"/>
          <a:ext cx="1298448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9DFC4C-7904-4559-ABB9-29D8E0AA2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879573-6982-47DD-BC95-A72372C81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6349128-59EA-4BE9-BF52-D10A830B4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1</xdr:rowOff>
    </xdr:from>
    <xdr:to>
      <xdr:col>1</xdr:col>
      <xdr:colOff>765048</xdr:colOff>
      <xdr:row>0</xdr:row>
      <xdr:rowOff>723901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"/>
          <a:ext cx="1298448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1</xdr:rowOff>
    </xdr:from>
    <xdr:to>
      <xdr:col>1</xdr:col>
      <xdr:colOff>765048</xdr:colOff>
      <xdr:row>1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"/>
          <a:ext cx="1298448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1</xdr:rowOff>
    </xdr:from>
    <xdr:to>
      <xdr:col>1</xdr:col>
      <xdr:colOff>765048</xdr:colOff>
      <xdr:row>1</xdr:row>
      <xdr:rowOff>28576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CB46B3D-B211-4B68-A69F-1B5AEDA5C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"/>
          <a:ext cx="1298448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610C60B-8798-4438-8EC1-A116831A4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E56A6AF-733F-483D-B3E0-BAAEE4E52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2F293A2-1E08-4BD8-AE60-EB220A575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A96BFA-1D82-462A-86D2-BC905F178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1</xdr:rowOff>
    </xdr:from>
    <xdr:to>
      <xdr:col>1</xdr:col>
      <xdr:colOff>765048</xdr:colOff>
      <xdr:row>1</xdr:row>
      <xdr:rowOff>180976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B3B8DC-506B-41EB-917D-A7056AC7F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"/>
          <a:ext cx="1298448" cy="9144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1</xdr:rowOff>
    </xdr:from>
    <xdr:to>
      <xdr:col>1</xdr:col>
      <xdr:colOff>765048</xdr:colOff>
      <xdr:row>0</xdr:row>
      <xdr:rowOff>723901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"/>
          <a:ext cx="1298448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1</xdr:rowOff>
    </xdr:from>
    <xdr:to>
      <xdr:col>1</xdr:col>
      <xdr:colOff>765048</xdr:colOff>
      <xdr:row>1</xdr:row>
      <xdr:rowOff>28576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6B6F59E-37B9-4EF6-83DA-C2AE2634A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"/>
          <a:ext cx="1298448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1</xdr:rowOff>
    </xdr:from>
    <xdr:to>
      <xdr:col>1</xdr:col>
      <xdr:colOff>765048</xdr:colOff>
      <xdr:row>1</xdr:row>
      <xdr:rowOff>28576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ABA5989-6AE7-4D67-B654-3C70C5C17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"/>
          <a:ext cx="1298448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128B617-DF50-4FE8-8F50-979272AFE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329A5C2-4F31-46A1-BBB9-ADCDCBCBA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CFB2C9B-CBB5-459C-82D1-54AA6DF96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1</xdr:rowOff>
    </xdr:from>
    <xdr:to>
      <xdr:col>1</xdr:col>
      <xdr:colOff>765048</xdr:colOff>
      <xdr:row>0</xdr:row>
      <xdr:rowOff>723901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6E5BB9-3366-457A-8700-2FD86D4D0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"/>
          <a:ext cx="1298448" cy="7239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1</xdr:rowOff>
    </xdr:from>
    <xdr:to>
      <xdr:col>1</xdr:col>
      <xdr:colOff>765048</xdr:colOff>
      <xdr:row>0</xdr:row>
      <xdr:rowOff>723901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D0F564D-F7CD-4A48-B01E-F6D111EF0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"/>
          <a:ext cx="1298448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1</xdr:rowOff>
    </xdr:from>
    <xdr:to>
      <xdr:col>1</xdr:col>
      <xdr:colOff>765048</xdr:colOff>
      <xdr:row>1</xdr:row>
      <xdr:rowOff>28576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894C3D1-561D-40CB-B7A5-9F504013C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"/>
          <a:ext cx="1298448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1</xdr:rowOff>
    </xdr:from>
    <xdr:to>
      <xdr:col>1</xdr:col>
      <xdr:colOff>765048</xdr:colOff>
      <xdr:row>1</xdr:row>
      <xdr:rowOff>28576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849B78A-AFA8-471A-8602-6B965AEC9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"/>
          <a:ext cx="1298448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D1A2BCA-55BC-422D-9B2E-0E5F1F729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DC62FAC-34B3-44A3-B728-675ED6769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07191C0-0D58-4112-BC4A-1E18BC84B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6B3BAB-945E-4189-A6B8-B6DCB6978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2A6A41-B06E-4B3D-AC61-4A207B895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1</xdr:rowOff>
    </xdr:from>
    <xdr:to>
      <xdr:col>1</xdr:col>
      <xdr:colOff>765048</xdr:colOff>
      <xdr:row>1</xdr:row>
      <xdr:rowOff>180976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311F9AF-8DE4-4514-B463-34D10500A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"/>
          <a:ext cx="1298448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0</xdr:rowOff>
    </xdr:from>
    <xdr:to>
      <xdr:col>1</xdr:col>
      <xdr:colOff>765048</xdr:colOff>
      <xdr:row>1</xdr:row>
      <xdr:rowOff>89535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98448" cy="8229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43" displayName="Table143" ref="A8:H24" totalsRowCount="1" headerRowDxfId="525" dataDxfId="523" totalsRowDxfId="521" headerRowBorderDxfId="524" tableBorderDxfId="522" totalsRowBorderDxfId="520">
  <tableColumns count="8">
    <tableColumn id="1" xr3:uid="{00000000-0010-0000-0000-000001000000}" name="Day" dataDxfId="420" totalsRowDxfId="419" dataCellStyle="Normal">
      <calculatedColumnFormula>TEXT(Table143[[#This Row],[Date]],"DDDD")</calculatedColumnFormula>
    </tableColumn>
    <tableColumn id="3" xr3:uid="{00000000-0010-0000-0000-000003000000}" name="Date" totalsRowLabel="Total Hours" dataDxfId="418" totalsRowDxfId="417" dataCellStyle="Normal">
      <calculatedColumnFormula>IF(#REF!="","",#REF!+1)</calculatedColumnFormula>
    </tableColumn>
    <tableColumn id="4" xr3:uid="{00000000-0010-0000-0000-000004000000}" name="Regular Hours" totalsRowFunction="sum" dataDxfId="416" totalsRowDxfId="415" dataCellStyle="Normal"/>
    <tableColumn id="2" xr3:uid="{00000000-0010-0000-0000-000002000000}" name="Holiday" totalsRowFunction="sum" dataDxfId="414" totalsRowDxfId="413"/>
    <tableColumn id="13" xr3:uid="{00000000-0010-0000-0000-00000D000000}" name="Sick" totalsRowFunction="sum" dataDxfId="412" totalsRowDxfId="411" dataCellStyle="Normal"/>
    <tableColumn id="12" xr3:uid="{00000000-0010-0000-0000-00000C000000}" name="Vacation" totalsRowFunction="sum" dataDxfId="410" totalsRowDxfId="409" dataCellStyle="Normal"/>
    <tableColumn id="11" xr3:uid="{00000000-0010-0000-0000-00000B000000}" name="Total" totalsRowFunction="sum" dataDxfId="408" totalsRowDxfId="407" dataCellStyle="Normal">
      <calculatedColumnFormula>IF(SUM(C9:F9)&gt;24,"You've entered more than 24 hours.",SUM(C9:F9))</calculatedColumnFormula>
    </tableColumn>
    <tableColumn id="7" xr3:uid="{00000000-0010-0000-0000-000007000000}" name="Comments" dataDxfId="406" totalsRowDxfId="405"/>
  </tableColumns>
  <tableStyleInfo name="TableStyleLight2" showFirstColumn="1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4356781011" displayName="Table14356781011" ref="A8:H25" totalsRowCount="1" headerRowDxfId="461" dataDxfId="459" totalsRowDxfId="457" headerRowBorderDxfId="460" tableBorderDxfId="458" totalsRowBorderDxfId="456">
  <tableColumns count="8">
    <tableColumn id="1" xr3:uid="{00000000-0010-0000-0900-000001000000}" name="Day" dataDxfId="295" totalsRowDxfId="303" dataCellStyle="Normal">
      <calculatedColumnFormula>TEXT(Table14356781011[[#This Row],[Date]],"dddd")</calculatedColumnFormula>
    </tableColumn>
    <tableColumn id="3" xr3:uid="{00000000-0010-0000-0900-000003000000}" name="Date" totalsRowLabel="Total Hours" dataDxfId="304" totalsRowDxfId="302" dataCellStyle="Normal"/>
    <tableColumn id="4" xr3:uid="{00000000-0010-0000-0900-000004000000}" name="Regular Hours" totalsRowFunction="sum" dataDxfId="455" totalsRowDxfId="301" dataCellStyle="Normal"/>
    <tableColumn id="2" xr3:uid="{00000000-0010-0000-0900-000002000000}" name="Holiday" totalsRowFunction="sum" dataDxfId="454" totalsRowDxfId="300"/>
    <tableColumn id="13" xr3:uid="{00000000-0010-0000-0900-00000D000000}" name="Sick" totalsRowFunction="sum" dataDxfId="453" totalsRowDxfId="299" dataCellStyle="Normal"/>
    <tableColumn id="12" xr3:uid="{00000000-0010-0000-0900-00000C000000}" name="Vacation" totalsRowFunction="sum" dataDxfId="452" totalsRowDxfId="298" dataCellStyle="Normal"/>
    <tableColumn id="11" xr3:uid="{00000000-0010-0000-0900-00000B000000}" name="Total" totalsRowFunction="sum" dataDxfId="451" totalsRowDxfId="297" dataCellStyle="Normal">
      <calculatedColumnFormula>IF(SUM(C9:F9)&gt;24,"You've entered more than 24 hours.",SUM(C9:F9))</calculatedColumnFormula>
    </tableColumn>
    <tableColumn id="7" xr3:uid="{00000000-0010-0000-0900-000007000000}" name="Comments" dataDxfId="450" totalsRowDxfId="296"/>
  </tableColumns>
  <tableStyleInfo name="TableStyleLight2" showFirstColumn="1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435678101112" displayName="Table1435678101112" ref="A8:H24" totalsRowCount="1" headerRowDxfId="449" dataDxfId="447" totalsRowDxfId="445" headerRowBorderDxfId="448" tableBorderDxfId="446" totalsRowBorderDxfId="444">
  <tableColumns count="8">
    <tableColumn id="1" xr3:uid="{00000000-0010-0000-0A00-000001000000}" name="Day" dataDxfId="286" totalsRowDxfId="294" dataCellStyle="Normal">
      <calculatedColumnFormula>TEXT(Table1435678101112[[#This Row],[Date]],"DDDD")</calculatedColumnFormula>
    </tableColumn>
    <tableColumn id="3" xr3:uid="{00000000-0010-0000-0A00-000003000000}" name="Date" totalsRowLabel="Total Hours" dataDxfId="443" totalsRowDxfId="293" dataCellStyle="Normal">
      <calculatedColumnFormula>IF(#REF!="","",#REF!+1)</calculatedColumnFormula>
    </tableColumn>
    <tableColumn id="4" xr3:uid="{00000000-0010-0000-0A00-000004000000}" name="Regular Hours" totalsRowFunction="sum" dataDxfId="442" totalsRowDxfId="292" dataCellStyle="Normal"/>
    <tableColumn id="2" xr3:uid="{00000000-0010-0000-0A00-000002000000}" name="Holiday" totalsRowFunction="sum" dataDxfId="441" totalsRowDxfId="291"/>
    <tableColumn id="13" xr3:uid="{00000000-0010-0000-0A00-00000D000000}" name="Sick" totalsRowFunction="sum" dataDxfId="440" totalsRowDxfId="290" dataCellStyle="Normal"/>
    <tableColumn id="12" xr3:uid="{00000000-0010-0000-0A00-00000C000000}" name="Vacation" totalsRowFunction="sum" dataDxfId="439" totalsRowDxfId="289" dataCellStyle="Normal"/>
    <tableColumn id="11" xr3:uid="{00000000-0010-0000-0A00-00000B000000}" name="Total" totalsRowFunction="sum" dataDxfId="438" totalsRowDxfId="288" dataCellStyle="Normal">
      <calculatedColumnFormula>IF(SUM(C9:F9)&gt;24,"You've entered more than 24 hours.",SUM(C9:F9))</calculatedColumnFormula>
    </tableColumn>
    <tableColumn id="7" xr3:uid="{00000000-0010-0000-0A00-000007000000}" name="Comments" dataDxfId="437" totalsRowDxfId="287"/>
  </tableColumns>
  <tableStyleInfo name="TableStyleLight2" showFirstColumn="1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1F50147-CF09-4D7D-B88B-CE85DC6E7011}" name="Table1435678101126" displayName="Table1435678101126" ref="A8:H24" totalsRowCount="1" headerRowDxfId="285" dataDxfId="284" totalsRowDxfId="283" headerRowBorderDxfId="281" tableBorderDxfId="282" totalsRowBorderDxfId="280">
  <tableColumns count="8">
    <tableColumn id="1" xr3:uid="{DC1A9680-8123-4227-9823-F76296DF9742}" name="Day" dataDxfId="278" totalsRowDxfId="279" dataCellStyle="Normal">
      <calculatedColumnFormula>TEXT(Table1435678101126[[#This Row],[Date]],"dddd")</calculatedColumnFormula>
    </tableColumn>
    <tableColumn id="3" xr3:uid="{D204C600-F0BE-4A2E-BC43-1A73A99BF758}" name="Date" totalsRowLabel="Total Hours" dataDxfId="276" totalsRowDxfId="277" dataCellStyle="Normal"/>
    <tableColumn id="4" xr3:uid="{3822E3CB-E958-4DD6-AC2E-B3CA3020E80A}" name="Regular Hours" totalsRowFunction="sum" dataDxfId="274" totalsRowDxfId="275" dataCellStyle="Normal"/>
    <tableColumn id="2" xr3:uid="{5B5882A4-EFB6-48A4-89C9-BFB10367C86D}" name="Holiday" totalsRowFunction="sum" dataDxfId="272" totalsRowDxfId="273"/>
    <tableColumn id="13" xr3:uid="{9631B466-85DB-4D2F-BEF2-D0B96773D71F}" name="Sick" totalsRowFunction="sum" dataDxfId="270" totalsRowDxfId="271" dataCellStyle="Normal"/>
    <tableColumn id="12" xr3:uid="{EF049955-D735-4D7A-B28A-2C23173068CE}" name="Vacation" totalsRowFunction="sum" dataDxfId="268" totalsRowDxfId="269" dataCellStyle="Normal"/>
    <tableColumn id="11" xr3:uid="{96EB950C-0EDF-491B-9B68-40B989EB0B11}" name="Total" totalsRowFunction="sum" dataDxfId="266" totalsRowDxfId="267" dataCellStyle="Normal">
      <calculatedColumnFormula>IF(SUM(C9:F9)&gt;24,"You've entered more than 24 hours.",SUM(C9:F9))</calculatedColumnFormula>
    </tableColumn>
    <tableColumn id="7" xr3:uid="{0A9DEF43-D024-4AC9-874E-BABA9EA76705}" name="Comments" dataDxfId="264" totalsRowDxfId="265"/>
  </tableColumns>
  <tableStyleInfo name="TableStyleLight2" showFirstColumn="1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9031693-BDC4-494D-9474-D54405BC89FE}" name="Table14356781027" displayName="Table14356781027" ref="A8:H24" totalsRowCount="1" headerRowDxfId="263" dataDxfId="262" totalsRowDxfId="261" headerRowBorderDxfId="259" tableBorderDxfId="260" totalsRowBorderDxfId="258">
  <tableColumns count="8">
    <tableColumn id="1" xr3:uid="{DBB98C83-58A5-40E3-B463-0FC8F8F4B7B4}" name="Day" dataDxfId="256" totalsRowDxfId="257" dataCellStyle="Normal">
      <calculatedColumnFormula>TEXT(Table14356781027[[#This Row],[Date]],"DDDD")</calculatedColumnFormula>
    </tableColumn>
    <tableColumn id="3" xr3:uid="{A86263AA-4163-4EC8-906C-435954442210}" name="Date" totalsRowLabel="Total Hours" dataDxfId="254" totalsRowDxfId="255" dataCellStyle="Normal">
      <calculatedColumnFormula>IF(#REF!="","",#REF!+1)</calculatedColumnFormula>
    </tableColumn>
    <tableColumn id="4" xr3:uid="{E733418A-037C-4DDF-9F4A-D0307D66BD60}" name="Regular Hours" totalsRowFunction="sum" dataDxfId="252" totalsRowDxfId="253" dataCellStyle="Normal"/>
    <tableColumn id="2" xr3:uid="{80A39041-5DCA-4BE6-A854-C97EB4702E55}" name="Holiday" totalsRowFunction="sum" dataDxfId="250" totalsRowDxfId="251"/>
    <tableColumn id="13" xr3:uid="{46948C0C-2231-4BC8-BE48-13F996E9B9F8}" name="Sick" totalsRowFunction="sum" dataDxfId="248" totalsRowDxfId="249" dataCellStyle="Normal"/>
    <tableColumn id="12" xr3:uid="{48FF7476-3F65-460B-8A69-487950B90298}" name="Vacation" totalsRowFunction="sum" dataDxfId="246" totalsRowDxfId="247" dataCellStyle="Normal"/>
    <tableColumn id="11" xr3:uid="{C2784F41-58EC-4FC7-BCA5-0F64574F64C0}" name="Total" totalsRowFunction="sum" dataDxfId="244" totalsRowDxfId="245" dataCellStyle="Normal">
      <calculatedColumnFormula>IF(SUM(C9:F9)&gt;24,"You've entered more than 24 hours.",SUM(C9:F9))</calculatedColumnFormula>
    </tableColumn>
    <tableColumn id="7" xr3:uid="{C8D7E268-D10F-4EE4-BA1D-197ABB8C2F2D}" name="Comments" dataDxfId="242" totalsRowDxfId="243"/>
  </tableColumns>
  <tableStyleInfo name="TableStyleLight2" showFirstColumn="1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7BDD863-352C-43F8-8178-4FA9B6451D55}" name="Table1435678101128" displayName="Table1435678101128" ref="A8:H25" totalsRowCount="1" headerRowDxfId="241" dataDxfId="240" totalsRowDxfId="239" headerRowBorderDxfId="237" tableBorderDxfId="238" totalsRowBorderDxfId="236">
  <tableColumns count="8">
    <tableColumn id="1" xr3:uid="{FC18DF14-DF7E-4252-A096-1DE6531ED882}" name="Day" dataDxfId="234" totalsRowDxfId="235" dataCellStyle="Normal">
      <calculatedColumnFormula>TEXT(Table1435678101128[[#This Row],[Date]],"dddd")</calculatedColumnFormula>
    </tableColumn>
    <tableColumn id="3" xr3:uid="{DC5F079C-6D7F-4580-B6A3-E637A1520B41}" name="Date" totalsRowLabel="Total Hours" dataDxfId="232" totalsRowDxfId="233" dataCellStyle="Normal"/>
    <tableColumn id="4" xr3:uid="{B1F52841-0A9B-48B9-ACBD-68A3FA8E82DD}" name="Regular Hours" totalsRowFunction="sum" dataDxfId="230" totalsRowDxfId="231" dataCellStyle="Normal"/>
    <tableColumn id="2" xr3:uid="{D118E526-DA54-4F1E-958F-3D2FEB115D73}" name="Holiday" totalsRowFunction="sum" dataDxfId="228" totalsRowDxfId="229"/>
    <tableColumn id="13" xr3:uid="{2796643B-637F-4417-8D78-5F552D8FDAF5}" name="Sick" totalsRowFunction="sum" dataDxfId="226" totalsRowDxfId="227" dataCellStyle="Normal"/>
    <tableColumn id="12" xr3:uid="{8078A2AE-4A84-4A5F-B058-DF021BCEF166}" name="Vacation" totalsRowFunction="sum" dataDxfId="224" totalsRowDxfId="225" dataCellStyle="Normal"/>
    <tableColumn id="11" xr3:uid="{B09C895E-2276-4DDC-9D7D-B1DDAB1A79C2}" name="Total" totalsRowFunction="sum" dataDxfId="222" totalsRowDxfId="223" dataCellStyle="Normal">
      <calculatedColumnFormula>IF(SUM(C9:F9)&gt;24,"You've entered more than 24 hours.",SUM(C9:F9))</calculatedColumnFormula>
    </tableColumn>
    <tableColumn id="7" xr3:uid="{7F6A647A-AEAF-4BB7-9412-5A765FBF4948}" name="Comments" dataDxfId="220" totalsRowDxfId="221"/>
  </tableColumns>
  <tableStyleInfo name="TableStyleLight2" showFirstColumn="1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C15B7E42-3C65-46BE-8054-5839A8BEA883}" name="Table1435678102729" displayName="Table1435678102729" ref="A8:H24" totalsRowCount="1" headerRowDxfId="219" dataDxfId="218" totalsRowDxfId="217" headerRowBorderDxfId="215" tableBorderDxfId="216" totalsRowBorderDxfId="214">
  <tableColumns count="8">
    <tableColumn id="1" xr3:uid="{1915A79B-C60A-47FD-A4E9-64EDDDD76C5A}" name="Day" dataDxfId="212" totalsRowDxfId="213" dataCellStyle="Normal">
      <calculatedColumnFormula>TEXT(Table1435678102729[[#This Row],[Date]],"DDDD")</calculatedColumnFormula>
    </tableColumn>
    <tableColumn id="3" xr3:uid="{E7457D45-7F3B-4166-9B86-0A6F3FA7D506}" name="Date" totalsRowLabel="Total Hours" dataDxfId="210" totalsRowDxfId="211" dataCellStyle="Normal">
      <calculatedColumnFormula>IF(#REF!="","",#REF!+1)</calculatedColumnFormula>
    </tableColumn>
    <tableColumn id="4" xr3:uid="{26EF8611-881B-4BB5-BE3D-7EEB2ED29CAB}" name="Regular Hours" totalsRowFunction="sum" dataDxfId="208" totalsRowDxfId="209" dataCellStyle="Normal"/>
    <tableColumn id="2" xr3:uid="{BC35ACCC-7635-451C-8C48-BCAE461665D9}" name="Holiday" totalsRowFunction="sum" dataDxfId="206" totalsRowDxfId="207"/>
    <tableColumn id="13" xr3:uid="{A06B990D-041B-4B57-A3E7-E29B47FF0ED6}" name="Sick" totalsRowFunction="sum" dataDxfId="204" totalsRowDxfId="205" dataCellStyle="Normal"/>
    <tableColumn id="12" xr3:uid="{04E24D59-476A-4CC9-8A42-B9A36731D384}" name="Vacation" totalsRowFunction="sum" dataDxfId="202" totalsRowDxfId="203" dataCellStyle="Normal"/>
    <tableColumn id="11" xr3:uid="{0DCA8218-019D-4541-BF25-9442C38FEE2F}" name="Total" totalsRowFunction="sum" dataDxfId="200" totalsRowDxfId="201" dataCellStyle="Normal">
      <calculatedColumnFormula>IF(SUM(C9:F9)&gt;24,"You've entered more than 24 hours.",SUM(C9:F9))</calculatedColumnFormula>
    </tableColumn>
    <tableColumn id="7" xr3:uid="{79C4648B-A323-43B0-BBB1-DF48908C17D6}" name="Comments" dataDxfId="198" totalsRowDxfId="199"/>
  </tableColumns>
  <tableStyleInfo name="TableStyleLight2" showFirstColumn="1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5FA6F00-A32C-4AC1-B77A-B146B574A8BF}" name="Table143567810112831" displayName="Table143567810112831" ref="A8:H25" totalsRowCount="1" headerRowDxfId="197" dataDxfId="196" totalsRowDxfId="195" headerRowBorderDxfId="193" tableBorderDxfId="194" totalsRowBorderDxfId="192">
  <tableColumns count="8">
    <tableColumn id="1" xr3:uid="{39936016-87E6-49D5-A6D5-025BF299E822}" name="Day" dataDxfId="190" totalsRowDxfId="191" dataCellStyle="Normal">
      <calculatedColumnFormula>TEXT(Table143567810112831[[#This Row],[Date]],"dddd")</calculatedColumnFormula>
    </tableColumn>
    <tableColumn id="3" xr3:uid="{55570CFD-601E-4C36-9F5D-1A0467BF60FF}" name="Date" totalsRowLabel="Total Hours" dataDxfId="188" totalsRowDxfId="189" dataCellStyle="Normal"/>
    <tableColumn id="4" xr3:uid="{3182AD92-6D92-4AAE-B13D-AB0F4013D67F}" name="Regular Hours" totalsRowFunction="sum" dataDxfId="186" totalsRowDxfId="187" dataCellStyle="Normal"/>
    <tableColumn id="2" xr3:uid="{95B3EDAF-BC77-4146-BD98-F2FD7F464AF4}" name="Holiday" totalsRowFunction="sum" dataDxfId="184" totalsRowDxfId="185"/>
    <tableColumn id="13" xr3:uid="{2EB87811-0CEA-43A6-8CC0-B5BB9525F2AB}" name="Sick" totalsRowFunction="sum" dataDxfId="182" totalsRowDxfId="183" dataCellStyle="Normal"/>
    <tableColumn id="12" xr3:uid="{618645C8-17B5-456D-880B-A14BFB8DDB0B}" name="Vacation" totalsRowFunction="sum" dataDxfId="180" totalsRowDxfId="181" dataCellStyle="Normal"/>
    <tableColumn id="11" xr3:uid="{A57D563C-C331-4F62-9161-B339A9C72432}" name="Total" totalsRowFunction="sum" dataDxfId="178" totalsRowDxfId="179" dataCellStyle="Normal">
      <calculatedColumnFormula>IF(SUM(C9:F9)&gt;24,"You've entered more than 24 hours.",SUM(C9:F9))</calculatedColumnFormula>
    </tableColumn>
    <tableColumn id="7" xr3:uid="{E36ADAC2-1C67-4301-A402-4867007DC7B6}" name="Comments" dataDxfId="176" totalsRowDxfId="177"/>
  </tableColumns>
  <tableStyleInfo name="TableStyleLight2" showFirstColumn="1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9D5B261-23C8-42D0-BE1E-DD300AE1967A}" name="Table143567810272932" displayName="Table143567810272932" ref="A8:H24" totalsRowCount="1" headerRowDxfId="175" dataDxfId="174" totalsRowDxfId="173" headerRowBorderDxfId="171" tableBorderDxfId="172" totalsRowBorderDxfId="170">
  <tableColumns count="8">
    <tableColumn id="1" xr3:uid="{EA1AB7E9-436E-49EA-B604-50E7C3DC3ECC}" name="Day" dataDxfId="168" totalsRowDxfId="169" dataCellStyle="Normal">
      <calculatedColumnFormula>TEXT(Table143567810272932[[#This Row],[Date]],"DDDD")</calculatedColumnFormula>
    </tableColumn>
    <tableColumn id="3" xr3:uid="{F23E5B10-4D7E-4759-9EF9-0AF032F482A4}" name="Date" totalsRowLabel="Total Hours" dataDxfId="166" totalsRowDxfId="167" dataCellStyle="Normal">
      <calculatedColumnFormula>IF(#REF!="","",#REF!+1)</calculatedColumnFormula>
    </tableColumn>
    <tableColumn id="4" xr3:uid="{7D71F330-AF61-4C70-9DBE-C4383719722E}" name="Regular Hours" totalsRowFunction="sum" dataDxfId="164" totalsRowDxfId="165" dataCellStyle="Normal"/>
    <tableColumn id="2" xr3:uid="{EB7D412E-6931-412E-9D5D-8CC860B5E77B}" name="Holiday" totalsRowFunction="sum" dataDxfId="162" totalsRowDxfId="163"/>
    <tableColumn id="13" xr3:uid="{8D400F4E-09BB-4EC1-9F65-34138ACDEB74}" name="Sick" totalsRowFunction="sum" dataDxfId="160" totalsRowDxfId="161" dataCellStyle="Normal"/>
    <tableColumn id="12" xr3:uid="{0E18F4FC-5FD9-4E0F-A564-DC09705778D1}" name="Vacation" totalsRowFunction="sum" dataDxfId="158" totalsRowDxfId="159" dataCellStyle="Normal"/>
    <tableColumn id="11" xr3:uid="{B9B03638-CF8F-4969-9747-DDC28B19BE75}" name="Total" totalsRowFunction="sum" dataDxfId="156" totalsRowDxfId="157" dataCellStyle="Normal">
      <calculatedColumnFormula>IF(SUM(C9:F9)&gt;24,"You've entered more than 24 hours.",SUM(C9:F9))</calculatedColumnFormula>
    </tableColumn>
    <tableColumn id="7" xr3:uid="{CC955BD6-C5B8-4D05-8E6A-594B8C32F4D6}" name="Comments" dataDxfId="154" totalsRowDxfId="155"/>
  </tableColumns>
  <tableStyleInfo name="TableStyleLight2" showFirstColumn="1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C88C02B-A5AD-4842-9D13-16960E016756}" name="Table143567810112634" displayName="Table143567810112634" ref="A8:H24" totalsRowCount="1" headerRowDxfId="153" dataDxfId="152" totalsRowDxfId="151" headerRowBorderDxfId="149" tableBorderDxfId="150" totalsRowBorderDxfId="148">
  <tableColumns count="8">
    <tableColumn id="1" xr3:uid="{FFCC113E-6E4E-4BB4-905E-14E81D6ED5BF}" name="Day" dataDxfId="146" totalsRowDxfId="147" dataCellStyle="Normal">
      <calculatedColumnFormula>TEXT(Table143567810112634[[#This Row],[Date]],"dddd")</calculatedColumnFormula>
    </tableColumn>
    <tableColumn id="3" xr3:uid="{36FFB423-092D-40FC-BCEB-B1344A835D39}" name="Date" totalsRowLabel="Total Hours" dataDxfId="144" totalsRowDxfId="145" dataCellStyle="Normal"/>
    <tableColumn id="4" xr3:uid="{CB890001-E391-45C0-BA88-203B5B99F5DB}" name="Regular Hours" totalsRowFunction="sum" dataDxfId="142" totalsRowDxfId="143" dataCellStyle="Normal"/>
    <tableColumn id="2" xr3:uid="{9F56FB5C-5672-499B-8020-4F7F6083F7A9}" name="Holiday" totalsRowFunction="sum" dataDxfId="140" totalsRowDxfId="141"/>
    <tableColumn id="13" xr3:uid="{4B87CB6A-B3BD-492C-AFE9-F30214E68981}" name="Sick" totalsRowFunction="sum" dataDxfId="138" totalsRowDxfId="139" dataCellStyle="Normal"/>
    <tableColumn id="12" xr3:uid="{057EC692-D961-403A-BA9F-A1A13924C708}" name="Vacation" totalsRowFunction="sum" dataDxfId="136" totalsRowDxfId="137" dataCellStyle="Normal"/>
    <tableColumn id="11" xr3:uid="{34D2E7D3-DEA6-4B53-A444-17F692E372D0}" name="Total" totalsRowFunction="sum" dataDxfId="134" totalsRowDxfId="135" dataCellStyle="Normal">
      <calculatedColumnFormula>IF(SUM(C9:F9)&gt;24,"You've entered more than 24 hours.",SUM(C9:F9))</calculatedColumnFormula>
    </tableColumn>
    <tableColumn id="7" xr3:uid="{228672F0-DC2C-4673-890A-C087B206ED04}" name="Comments" dataDxfId="132" totalsRowDxfId="133"/>
  </tableColumns>
  <tableStyleInfo name="TableStyleLight2" showFirstColumn="1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939EBB9-9FEF-4651-AFDD-5E6AE2953760}" name="Table14356781027293236" displayName="Table14356781027293236" ref="A8:H24" totalsRowCount="1" headerRowDxfId="131" dataDxfId="130" totalsRowDxfId="129" headerRowBorderDxfId="127" tableBorderDxfId="128" totalsRowBorderDxfId="126">
  <tableColumns count="8">
    <tableColumn id="1" xr3:uid="{CAFC2015-E93C-4D2F-B805-B0B8941021EB}" name="Day" dataDxfId="124" totalsRowDxfId="125" dataCellStyle="Normal">
      <calculatedColumnFormula>TEXT(Table14356781027293236[[#This Row],[Date]],"DDDD")</calculatedColumnFormula>
    </tableColumn>
    <tableColumn id="3" xr3:uid="{815C23AA-793C-47B0-A0DF-52A8ECFEDDC4}" name="Date" totalsRowLabel="Total Hours" dataDxfId="122" totalsRowDxfId="123" dataCellStyle="Normal">
      <calculatedColumnFormula>IF(#REF!="","",#REF!+1)</calculatedColumnFormula>
    </tableColumn>
    <tableColumn id="4" xr3:uid="{41E61C8D-240A-4CE9-8006-D7E389B8DE70}" name="Regular Hours" totalsRowFunction="sum" dataDxfId="120" totalsRowDxfId="121" dataCellStyle="Normal"/>
    <tableColumn id="2" xr3:uid="{CCA0AF70-8911-43AE-A32C-90076A5516BE}" name="Holiday" totalsRowFunction="sum" dataDxfId="118" totalsRowDxfId="119"/>
    <tableColumn id="13" xr3:uid="{4B32C3B5-B90A-468A-B32E-F2235D928F9B}" name="Sick" totalsRowFunction="sum" dataDxfId="116" totalsRowDxfId="117" dataCellStyle="Normal"/>
    <tableColumn id="12" xr3:uid="{4D90DCEA-BF13-419C-BF91-4279AF285F1A}" name="Vacation" totalsRowFunction="sum" dataDxfId="114" totalsRowDxfId="115" dataCellStyle="Normal"/>
    <tableColumn id="11" xr3:uid="{79B8EBF4-9983-479B-9D7A-A7C64DFCF98D}" name="Total" totalsRowFunction="sum" dataDxfId="112" totalsRowDxfId="113" dataCellStyle="Normal">
      <calculatedColumnFormula>IF(SUM(C9:F9)&gt;24,"You've entered more than 24 hours.",SUM(C9:F9))</calculatedColumnFormula>
    </tableColumn>
    <tableColumn id="7" xr3:uid="{9CA35DB4-C0A1-4686-8952-C5A39F121F3E}" name="Comments" dataDxfId="110" totalsRowDxfId="111"/>
  </tableColumns>
  <tableStyleInfo name="TableStyleLight2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432" displayName="Table1432" ref="A8:H25" totalsRowCount="1" headerRowDxfId="519" dataDxfId="517" totalsRowDxfId="515" headerRowBorderDxfId="518" tableBorderDxfId="516" totalsRowBorderDxfId="514">
  <tableColumns count="8">
    <tableColumn id="1" xr3:uid="{00000000-0010-0000-0100-000001000000}" name="Day" dataDxfId="513" totalsRowDxfId="512" dataCellStyle="Normal">
      <calculatedColumnFormula>TEXT(Table1432[[#This Row],[Date]],"DDDD")</calculatedColumnFormula>
    </tableColumn>
    <tableColumn id="3" xr3:uid="{00000000-0010-0000-0100-000003000000}" name="Date" totalsRowLabel="Total Hours" dataDxfId="511" totalsRowDxfId="510" dataCellStyle="Normal">
      <calculatedColumnFormula>IF(#REF!="","",#REF!+1)</calculatedColumnFormula>
    </tableColumn>
    <tableColumn id="4" xr3:uid="{00000000-0010-0000-0100-000004000000}" name="Regular Hours" totalsRowFunction="sum" dataDxfId="509" totalsRowDxfId="508" dataCellStyle="Normal"/>
    <tableColumn id="2" xr3:uid="{00000000-0010-0000-0100-000002000000}" name="Holiday" totalsRowFunction="sum" dataDxfId="507" totalsRowDxfId="506"/>
    <tableColumn id="13" xr3:uid="{00000000-0010-0000-0100-00000D000000}" name="Sick" totalsRowFunction="sum" dataDxfId="505" totalsRowDxfId="504" dataCellStyle="Normal"/>
    <tableColumn id="12" xr3:uid="{00000000-0010-0000-0100-00000C000000}" name="Vacation" totalsRowFunction="sum" dataDxfId="503" totalsRowDxfId="502" dataCellStyle="Normal"/>
    <tableColumn id="11" xr3:uid="{00000000-0010-0000-0100-00000B000000}" name="Total" totalsRowFunction="sum" dataDxfId="501" totalsRowDxfId="500" dataCellStyle="Normal">
      <calculatedColumnFormula>IF(SUM(C9:F9)&gt;24,"You've entered more than 24 hours.",SUM(C9:F9))</calculatedColumnFormula>
    </tableColumn>
    <tableColumn id="7" xr3:uid="{00000000-0010-0000-0100-000007000000}" name="Comments" dataDxfId="499" totalsRowDxfId="498"/>
  </tableColumns>
  <tableStyleInfo name="TableStyleLight2" showFirstColumn="1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2BA50BD7-F30E-4B13-959B-F05DF722DC22}" name="Table14356781011283137" displayName="Table14356781011283137" ref="A8:H25" totalsRowCount="1" headerRowDxfId="109" dataDxfId="108" totalsRowDxfId="107" headerRowBorderDxfId="105" tableBorderDxfId="106" totalsRowBorderDxfId="104">
  <tableColumns count="8">
    <tableColumn id="1" xr3:uid="{291F2948-CCCA-431A-A619-2805C6D8C230}" name="Day" dataDxfId="102" totalsRowDxfId="103" dataCellStyle="Normal">
      <calculatedColumnFormula>TEXT(Table14356781011283137[[#This Row],[Date]],"dddd")</calculatedColumnFormula>
    </tableColumn>
    <tableColumn id="3" xr3:uid="{4258E5EA-6F37-4ADC-8147-8A6EBF0A5927}" name="Date" totalsRowLabel="Total Hours" dataDxfId="100" totalsRowDxfId="101" dataCellStyle="Normal"/>
    <tableColumn id="4" xr3:uid="{BF7E6F31-52AF-4115-990D-38B170357525}" name="Regular Hours" totalsRowFunction="sum" dataDxfId="98" totalsRowDxfId="99" dataCellStyle="Normal"/>
    <tableColumn id="2" xr3:uid="{FAAC64A2-F8BB-4A86-AE64-0E5BA9799517}" name="Holiday" totalsRowFunction="sum" dataDxfId="96" totalsRowDxfId="97"/>
    <tableColumn id="13" xr3:uid="{56E90E8A-2982-4C74-BD06-63B860E78529}" name="Sick" totalsRowFunction="sum" dataDxfId="94" totalsRowDxfId="95" dataCellStyle="Normal"/>
    <tableColumn id="12" xr3:uid="{40497F17-BE6A-412F-A5D4-CB43A93C66C4}" name="Vacation" totalsRowFunction="sum" dataDxfId="92" totalsRowDxfId="93" dataCellStyle="Normal"/>
    <tableColumn id="11" xr3:uid="{E8DCAA03-5BB9-44B8-B341-9F35CA729991}" name="Total" totalsRowFunction="sum" dataDxfId="90" totalsRowDxfId="91" dataCellStyle="Normal">
      <calculatedColumnFormula>IF(SUM(C9:F9)&gt;24,"You've entered more than 24 hours.",SUM(C9:F9))</calculatedColumnFormula>
    </tableColumn>
    <tableColumn id="7" xr3:uid="{58DBB03D-6905-4029-B83E-DFCCEC7984EA}" name="Comments" dataDxfId="88" totalsRowDxfId="89"/>
  </tableColumns>
  <tableStyleInfo name="TableStyleLight2" showFirstColumn="1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B8E81D8A-7E84-490D-B285-A5C6E2F02965}" name="Table1435678102729323639" displayName="Table1435678102729323639" ref="A8:H24" totalsRowCount="1" headerRowDxfId="87" dataDxfId="86" totalsRowDxfId="85" headerRowBorderDxfId="83" tableBorderDxfId="84" totalsRowBorderDxfId="82">
  <tableColumns count="8">
    <tableColumn id="1" xr3:uid="{510D35E8-5621-476E-8FEB-F30FF0B6775D}" name="Day" dataDxfId="80" totalsRowDxfId="81" dataCellStyle="Normal">
      <calculatedColumnFormula>TEXT(Table1435678102729323639[[#This Row],[Date]],"DDDD")</calculatedColumnFormula>
    </tableColumn>
    <tableColumn id="3" xr3:uid="{B67DAC54-D9A1-43FE-A087-51EA1886D65C}" name="Date" totalsRowLabel="Total Hours" dataDxfId="78" totalsRowDxfId="79" dataCellStyle="Normal">
      <calculatedColumnFormula>IF(#REF!="","",#REF!+1)</calculatedColumnFormula>
    </tableColumn>
    <tableColumn id="4" xr3:uid="{71B1A04D-3D7E-4520-8A16-07094B77C1C7}" name="Regular Hours" totalsRowFunction="sum" dataDxfId="76" totalsRowDxfId="77" dataCellStyle="Normal"/>
    <tableColumn id="2" xr3:uid="{31606ECA-AF77-4AC2-BF24-197EB8456CA1}" name="Holiday" totalsRowFunction="sum" dataDxfId="74" totalsRowDxfId="75"/>
    <tableColumn id="13" xr3:uid="{BEF90E93-4A99-4443-BC24-4C33A9C0A527}" name="Sick" totalsRowFunction="sum" dataDxfId="72" totalsRowDxfId="73" dataCellStyle="Normal"/>
    <tableColumn id="12" xr3:uid="{D0A2CCE3-AA85-4FF6-BAB4-76AC2BD4FDBE}" name="Vacation" totalsRowFunction="sum" dataDxfId="70" totalsRowDxfId="71" dataCellStyle="Normal"/>
    <tableColumn id="11" xr3:uid="{FF1CF307-FA60-4CF9-AC81-9EB3920114B1}" name="Total" totalsRowFunction="sum" dataDxfId="68" totalsRowDxfId="69" dataCellStyle="Normal">
      <calculatedColumnFormula>IF(SUM(C9:F9)&gt;24,"You've entered more than 24 hours.",SUM(C9:F9))</calculatedColumnFormula>
    </tableColumn>
    <tableColumn id="7" xr3:uid="{5A2F6813-C8F4-47A8-9A4D-CAA0D8E1DCD7}" name="Comments" dataDxfId="66" totalsRowDxfId="67"/>
  </tableColumns>
  <tableStyleInfo name="TableStyleLight2" showFirstColumn="1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99F13024-5C29-45AB-8389-ACB5A915C61C}" name="Table14356781011263440" displayName="Table14356781011263440" ref="A8:H24" totalsRowCount="1" headerRowDxfId="65" dataDxfId="64" totalsRowDxfId="63" headerRowBorderDxfId="61" tableBorderDxfId="62" totalsRowBorderDxfId="60">
  <tableColumns count="8">
    <tableColumn id="1" xr3:uid="{871C1811-83B1-47D2-A779-1A0FA67FAD8E}" name="Day" dataDxfId="58" totalsRowDxfId="59" dataCellStyle="Normal">
      <calculatedColumnFormula>TEXT(Table14356781011263440[[#This Row],[Date]],"dddd")</calculatedColumnFormula>
    </tableColumn>
    <tableColumn id="3" xr3:uid="{21341F6D-5A0B-41D7-BA42-120427606440}" name="Date" totalsRowLabel="Total Hours" dataDxfId="56" totalsRowDxfId="57" dataCellStyle="Normal"/>
    <tableColumn id="4" xr3:uid="{BAF1FBA5-C24D-4C0D-969A-38570FAF6F87}" name="Regular Hours" totalsRowFunction="sum" dataDxfId="54" totalsRowDxfId="55" dataCellStyle="Normal"/>
    <tableColumn id="2" xr3:uid="{0198B8B2-D245-4BD0-B1C1-4E33452139DF}" name="Holiday" totalsRowFunction="sum" dataDxfId="52" totalsRowDxfId="53"/>
    <tableColumn id="13" xr3:uid="{4A14C79C-14A4-404D-86F5-7865B1A0F4E3}" name="Sick" totalsRowFunction="sum" dataDxfId="50" totalsRowDxfId="51" dataCellStyle="Normal"/>
    <tableColumn id="12" xr3:uid="{7B704017-3263-4006-825D-7443C44993C4}" name="Vacation" totalsRowFunction="sum" dataDxfId="48" totalsRowDxfId="49" dataCellStyle="Normal"/>
    <tableColumn id="11" xr3:uid="{4CCD4396-19F8-4DDB-89E0-7E950BC0FB20}" name="Total" totalsRowFunction="sum" dataDxfId="46" totalsRowDxfId="47" dataCellStyle="Normal">
      <calculatedColumnFormula>IF(SUM(C9:F9)&gt;24,"You've entered more than 24 hours.",SUM(C9:F9))</calculatedColumnFormula>
    </tableColumn>
    <tableColumn id="7" xr3:uid="{43B4A880-D884-4DF7-A87F-60E8756EF1BB}" name="Comments" dataDxfId="44" totalsRowDxfId="45"/>
  </tableColumns>
  <tableStyleInfo name="TableStyleLight2" showFirstColumn="1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D7D4FAF5-51A8-423E-8697-122418ADBB43}" name="Table143567810272932363942" displayName="Table143567810272932363942" ref="A8:H24" totalsRowCount="1" headerRowDxfId="43" dataDxfId="42" totalsRowDxfId="41" headerRowBorderDxfId="39" tableBorderDxfId="40" totalsRowBorderDxfId="38">
  <tableColumns count="8">
    <tableColumn id="1" xr3:uid="{473D1FD3-1130-4740-8EFC-A626C395E14B}" name="Day" dataDxfId="36" totalsRowDxfId="37" dataCellStyle="Normal">
      <calculatedColumnFormula>TEXT(Table143567810272932363942[[#This Row],[Date]],"DDDD")</calculatedColumnFormula>
    </tableColumn>
    <tableColumn id="3" xr3:uid="{B56B46B0-BDB7-4BF0-822B-47062F965840}" name="Date" totalsRowLabel="Total Hours" dataDxfId="34" totalsRowDxfId="35" dataCellStyle="Normal">
      <calculatedColumnFormula>IF(#REF!="","",#REF!+1)</calculatedColumnFormula>
    </tableColumn>
    <tableColumn id="4" xr3:uid="{C78415B5-F69F-47D4-AB57-4D17A1CE4AEF}" name="Regular Hours" totalsRowFunction="sum" dataDxfId="32" totalsRowDxfId="33" dataCellStyle="Normal"/>
    <tableColumn id="2" xr3:uid="{03C7B9FF-F0F1-4144-A03C-CE7D103F06E7}" name="Holiday" totalsRowFunction="sum" dataDxfId="30" totalsRowDxfId="31"/>
    <tableColumn id="13" xr3:uid="{605A2983-7C52-4F6A-A0E8-ADCB959C9424}" name="Sick" totalsRowFunction="sum" dataDxfId="28" totalsRowDxfId="29" dataCellStyle="Normal"/>
    <tableColumn id="12" xr3:uid="{15AA7B8E-55B5-42C7-95BD-33E965FF240D}" name="Vacation" totalsRowFunction="sum" dataDxfId="26" totalsRowDxfId="27" dataCellStyle="Normal"/>
    <tableColumn id="11" xr3:uid="{09382127-25B4-47D8-B06B-979A727CB58A}" name="Total" totalsRowFunction="sum" dataDxfId="24" totalsRowDxfId="25" dataCellStyle="Normal">
      <calculatedColumnFormula>IF(SUM(C9:F9)&gt;24,"You've entered more than 24 hours.",SUM(C9:F9))</calculatedColumnFormula>
    </tableColumn>
    <tableColumn id="7" xr3:uid="{1CACEB9B-65F0-4F6E-A7DF-D907C739B45D}" name="Comments" dataDxfId="22" totalsRowDxfId="23"/>
  </tableColumns>
  <tableStyleInfo name="TableStyleLight2" showFirstColumn="1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0E78616-34F3-450C-9680-4F5644F4CD1A}" name="Table1435678101128313743" displayName="Table1435678101128313743" ref="A8:H25" totalsRowCount="1" headerRowDxfId="21" dataDxfId="20" totalsRowDxfId="19" headerRowBorderDxfId="17" tableBorderDxfId="18" totalsRowBorderDxfId="16">
  <tableColumns count="8">
    <tableColumn id="1" xr3:uid="{83E36461-14A0-4D65-BA43-6213B3F7B08A}" name="Day" dataDxfId="14" totalsRowDxfId="15" dataCellStyle="Normal">
      <calculatedColumnFormula>TEXT(Table1435678101128313743[[#This Row],[Date]],"dddd")</calculatedColumnFormula>
    </tableColumn>
    <tableColumn id="3" xr3:uid="{6C977634-A4F3-4D3B-828D-BC8C0B071236}" name="Date" totalsRowLabel="Total Hours" dataDxfId="12" totalsRowDxfId="13" dataCellStyle="Normal"/>
    <tableColumn id="4" xr3:uid="{6D9A7304-7D63-4344-9F24-EE608F02F9A0}" name="Regular Hours" totalsRowFunction="sum" dataDxfId="10" totalsRowDxfId="11" dataCellStyle="Normal"/>
    <tableColumn id="2" xr3:uid="{7CE215D8-4511-4E1A-904D-10BFE50874D4}" name="Holiday" totalsRowFunction="sum" dataDxfId="8" totalsRowDxfId="9"/>
    <tableColumn id="13" xr3:uid="{CD7D1C0E-8047-453C-A84C-5DD9FCE690C5}" name="Sick" totalsRowFunction="sum" dataDxfId="6" totalsRowDxfId="7" dataCellStyle="Normal"/>
    <tableColumn id="12" xr3:uid="{76A9DACC-63CC-49A9-BAA4-2A085E5DB0A9}" name="Vacation" totalsRowFunction="sum" dataDxfId="4" totalsRowDxfId="5" dataCellStyle="Normal"/>
    <tableColumn id="11" xr3:uid="{19953252-A2C2-425B-B137-A4C21A92388C}" name="Total" totalsRowFunction="sum" dataDxfId="2" totalsRowDxfId="3" dataCellStyle="Normal">
      <calculatedColumnFormula>IF(SUM(C9:F9)&gt;24,"You've entered more than 24 hours.",SUM(C9:F9))</calculatedColumnFormula>
    </tableColumn>
    <tableColumn id="7" xr3:uid="{9DD161CC-9604-4B3D-87F2-9B798E02F8C8}" name="Comments" dataDxfId="0" totalsRowDxfId="1"/>
  </tableColumns>
  <tableStyleInfo name="TableStyleLight2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434" displayName="Table1434" ref="A8:H24" totalsRowCount="1" headerRowDxfId="497" dataDxfId="495" totalsRowDxfId="493" headerRowBorderDxfId="496" tableBorderDxfId="494" totalsRowBorderDxfId="492">
  <tableColumns count="8">
    <tableColumn id="1" xr3:uid="{00000000-0010-0000-0200-000001000000}" name="Day" dataDxfId="436" totalsRowDxfId="435" dataCellStyle="Normal">
      <calculatedColumnFormula>TEXT(Table143[[#This Row],[Date]],"DDDD")</calculatedColumnFormula>
    </tableColumn>
    <tableColumn id="3" xr3:uid="{00000000-0010-0000-0200-000003000000}" name="Date" totalsRowLabel="Total Hours" dataDxfId="434" totalsRowDxfId="433" dataCellStyle="Normal">
      <calculatedColumnFormula>IF(#REF!="","",#REF!+1)</calculatedColumnFormula>
    </tableColumn>
    <tableColumn id="4" xr3:uid="{00000000-0010-0000-0200-000004000000}" name="Regular Hours" totalsRowFunction="sum" dataDxfId="432" totalsRowDxfId="431" dataCellStyle="Normal"/>
    <tableColumn id="2" xr3:uid="{00000000-0010-0000-0200-000002000000}" name="Holiday" totalsRowFunction="sum" dataDxfId="430" totalsRowDxfId="429"/>
    <tableColumn id="13" xr3:uid="{00000000-0010-0000-0200-00000D000000}" name="Sick" totalsRowFunction="sum" dataDxfId="428" totalsRowDxfId="427" dataCellStyle="Normal"/>
    <tableColumn id="12" xr3:uid="{00000000-0010-0000-0200-00000C000000}" name="Vacation" totalsRowFunction="sum" dataDxfId="426" totalsRowDxfId="425" dataCellStyle="Normal"/>
    <tableColumn id="11" xr3:uid="{00000000-0010-0000-0200-00000B000000}" name="Total" totalsRowFunction="sum" dataDxfId="424" totalsRowDxfId="423" dataCellStyle="Normal">
      <calculatedColumnFormula>IF(SUM(C9:F9)&gt;24,"You've entered more than 24 hours.",SUM(C9:F9))</calculatedColumnFormula>
    </tableColumn>
    <tableColumn id="7" xr3:uid="{00000000-0010-0000-0200-000007000000}" name="Comments" dataDxfId="422" totalsRowDxfId="421"/>
  </tableColumns>
  <tableStyleInfo name="TableStyleLight2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1435" displayName="Table1435" ref="A8:H22" totalsRowCount="1" headerRowDxfId="491" dataDxfId="489" totalsRowDxfId="487" headerRowBorderDxfId="490" tableBorderDxfId="488" totalsRowBorderDxfId="486">
  <tableColumns count="8">
    <tableColumn id="1" xr3:uid="{00000000-0010-0000-0300-000001000000}" name="Day" dataDxfId="397" totalsRowDxfId="396" dataCellStyle="Normal">
      <calculatedColumnFormula>TEXT(Table1435[[#This Row],[Date]],"DDDD")</calculatedColumnFormula>
    </tableColumn>
    <tableColumn id="3" xr3:uid="{00000000-0010-0000-0300-000003000000}" name="Date" totalsRowLabel="Total Hours" dataDxfId="404" totalsRowDxfId="395" dataCellStyle="Normal"/>
    <tableColumn id="4" xr3:uid="{00000000-0010-0000-0300-000004000000}" name="Regular Hours" totalsRowFunction="sum" dataDxfId="403" totalsRowDxfId="394" dataCellStyle="Normal"/>
    <tableColumn id="2" xr3:uid="{00000000-0010-0000-0300-000002000000}" name="Holiday" totalsRowFunction="sum" dataDxfId="402" totalsRowDxfId="393"/>
    <tableColumn id="13" xr3:uid="{00000000-0010-0000-0300-00000D000000}" name="Sick" totalsRowFunction="sum" dataDxfId="401" totalsRowDxfId="392" dataCellStyle="Normal"/>
    <tableColumn id="12" xr3:uid="{00000000-0010-0000-0300-00000C000000}" name="Vacation" totalsRowFunction="sum" dataDxfId="400" totalsRowDxfId="391" dataCellStyle="Normal"/>
    <tableColumn id="11" xr3:uid="{00000000-0010-0000-0300-00000B000000}" name="Total" totalsRowFunction="sum" dataDxfId="399" totalsRowDxfId="390" dataCellStyle="Normal">
      <calculatedColumnFormula>IF(SUM(C9:F9)&gt;24,"You've entered more than 24 hours.",SUM(C9:F9))</calculatedColumnFormula>
    </tableColumn>
    <tableColumn id="7" xr3:uid="{00000000-0010-0000-0300-000007000000}" name="Comments" dataDxfId="398" totalsRowDxfId="389"/>
  </tableColumns>
  <tableStyleInfo name="TableStyleLight2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14356" displayName="Table14356" ref="A8:H24" totalsRowCount="1" headerRowDxfId="485" dataDxfId="483" totalsRowDxfId="481" headerRowBorderDxfId="484" tableBorderDxfId="482" totalsRowBorderDxfId="480">
  <tableColumns count="8">
    <tableColumn id="1" xr3:uid="{00000000-0010-0000-0400-000001000000}" name="Day" dataDxfId="388" dataCellStyle="Normal">
      <calculatedColumnFormula>TEXT(Table1434[[#This Row],[Date]],"DDDD")</calculatedColumnFormula>
    </tableColumn>
    <tableColumn id="3" xr3:uid="{00000000-0010-0000-0400-000003000000}" name="Date" totalsRowLabel="Total Hours" dataDxfId="387" dataCellStyle="Normal"/>
    <tableColumn id="4" xr3:uid="{00000000-0010-0000-0400-000004000000}" name="Regular Hours" totalsRowFunction="sum" dataDxfId="386" totalsRowDxfId="385" dataCellStyle="Normal"/>
    <tableColumn id="2" xr3:uid="{00000000-0010-0000-0400-000002000000}" name="Holiday" totalsRowFunction="sum" dataDxfId="384" totalsRowDxfId="383"/>
    <tableColumn id="13" xr3:uid="{00000000-0010-0000-0400-00000D000000}" name="Sick" totalsRowFunction="sum" dataDxfId="382" totalsRowDxfId="381" dataCellStyle="Normal"/>
    <tableColumn id="12" xr3:uid="{00000000-0010-0000-0400-00000C000000}" name="Vacation" totalsRowFunction="sum" dataDxfId="380" totalsRowDxfId="379" dataCellStyle="Normal"/>
    <tableColumn id="11" xr3:uid="{00000000-0010-0000-0400-00000B000000}" name="Total" totalsRowFunction="sum" dataDxfId="378" totalsRowDxfId="377" dataCellStyle="Normal">
      <calculatedColumnFormula>IF(SUM(C9:F9)&gt;24,"You've entered more than 24 hours.",SUM(C9:F9))</calculatedColumnFormula>
    </tableColumn>
    <tableColumn id="7" xr3:uid="{00000000-0010-0000-0400-000007000000}" name="Comments" dataDxfId="376" totalsRowDxfId="375"/>
  </tableColumns>
  <tableStyleInfo name="TableStyleLight2"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143567" displayName="Table143567" ref="A8:H25" totalsRowCount="1" headerRowDxfId="374" dataDxfId="373" totalsRowDxfId="372" headerRowBorderDxfId="370" tableBorderDxfId="371" totalsRowBorderDxfId="369">
  <tableColumns count="8">
    <tableColumn id="1" xr3:uid="{00000000-0010-0000-0500-000001000000}" name="Day" dataDxfId="353" totalsRowDxfId="361" dataCellStyle="Normal">
      <calculatedColumnFormula>TEXT(Table143567[[#This Row],[Date]],"dddd")</calculatedColumnFormula>
    </tableColumn>
    <tableColumn id="3" xr3:uid="{00000000-0010-0000-0500-000003000000}" name="Date" totalsRowLabel="Total Hours" dataDxfId="368" totalsRowDxfId="360" dataCellStyle="Normal"/>
    <tableColumn id="4" xr3:uid="{00000000-0010-0000-0500-000004000000}" name="Regular Hours" totalsRowFunction="sum" dataDxfId="367" totalsRowDxfId="359" dataCellStyle="Normal"/>
    <tableColumn id="2" xr3:uid="{00000000-0010-0000-0500-000002000000}" name="Holiday" totalsRowFunction="sum" dataDxfId="366" totalsRowDxfId="358"/>
    <tableColumn id="13" xr3:uid="{00000000-0010-0000-0500-00000D000000}" name="Sick" totalsRowFunction="sum" dataDxfId="365" totalsRowDxfId="357" dataCellStyle="Normal"/>
    <tableColumn id="12" xr3:uid="{00000000-0010-0000-0500-00000C000000}" name="Vacation" totalsRowFunction="sum" dataDxfId="364" totalsRowDxfId="356" dataCellStyle="Normal"/>
    <tableColumn id="11" xr3:uid="{00000000-0010-0000-0500-00000B000000}" name="Total" totalsRowFunction="sum" dataDxfId="363" totalsRowDxfId="355" dataCellStyle="Normal">
      <calculatedColumnFormula>IF(SUM(C9:F9)&gt;24,"You've entered more than 24 hours.",SUM(C9:F9))</calculatedColumnFormula>
    </tableColumn>
    <tableColumn id="7" xr3:uid="{00000000-0010-0000-0500-000007000000}" name="Comments" dataDxfId="362" totalsRowDxfId="354"/>
  </tableColumns>
  <tableStyleInfo name="TableStyleLight2" showFirstColumn="1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14356789" displayName="Table14356789" ref="A8:H24" totalsRowCount="1" headerRowDxfId="479" dataDxfId="477" totalsRowDxfId="475" headerRowBorderDxfId="478" tableBorderDxfId="476" totalsRowBorderDxfId="474">
  <tableColumns count="8">
    <tableColumn id="1" xr3:uid="{00000000-0010-0000-0600-000001000000}" name="Day" dataDxfId="337" totalsRowDxfId="345" dataCellStyle="Normal">
      <calculatedColumnFormula>TEXT(Table14356789[[#This Row],[Date]],"DDDD")</calculatedColumnFormula>
    </tableColumn>
    <tableColumn id="3" xr3:uid="{00000000-0010-0000-0600-000003000000}" name="Date" totalsRowLabel="Total Hours" dataDxfId="346" totalsRowDxfId="344" dataCellStyle="Normal"/>
    <tableColumn id="4" xr3:uid="{00000000-0010-0000-0600-000004000000}" name="Regular Hours" totalsRowFunction="sum" dataDxfId="352" totalsRowDxfId="343" dataCellStyle="Normal"/>
    <tableColumn id="2" xr3:uid="{00000000-0010-0000-0600-000002000000}" name="Holiday" totalsRowFunction="sum" dataDxfId="351" totalsRowDxfId="342"/>
    <tableColumn id="13" xr3:uid="{00000000-0010-0000-0600-00000D000000}" name="Sick" totalsRowFunction="sum" dataDxfId="350" totalsRowDxfId="341" dataCellStyle="Normal"/>
    <tableColumn id="12" xr3:uid="{00000000-0010-0000-0600-00000C000000}" name="Vacation" totalsRowFunction="sum" dataDxfId="349" totalsRowDxfId="340" dataCellStyle="Normal"/>
    <tableColumn id="11" xr3:uid="{00000000-0010-0000-0600-00000B000000}" name="Total" totalsRowFunction="sum" dataDxfId="348" totalsRowDxfId="339" dataCellStyle="Normal">
      <calculatedColumnFormula>IF(SUM(C9:F9)&gt;24,"You've entered more than 24 hours.",SUM(C9:F9))</calculatedColumnFormula>
    </tableColumn>
    <tableColumn id="7" xr3:uid="{00000000-0010-0000-0600-000007000000}" name="Comments" dataDxfId="347" totalsRowDxfId="338"/>
  </tableColumns>
  <tableStyleInfo name="TableStyleLight2" showFirstColumn="1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able1435678" displayName="Table1435678" ref="A8:H24" totalsRowCount="1" headerRowDxfId="473" dataDxfId="471" totalsRowDxfId="469" headerRowBorderDxfId="472" tableBorderDxfId="470" totalsRowBorderDxfId="468">
  <tableColumns count="8">
    <tableColumn id="1" xr3:uid="{00000000-0010-0000-0700-000001000000}" name="Day" dataDxfId="321" totalsRowDxfId="329" dataCellStyle="Normal">
      <calculatedColumnFormula>TEXT(Table1435678[[#This Row],[Date]],"DDDD")</calculatedColumnFormula>
    </tableColumn>
    <tableColumn id="3" xr3:uid="{00000000-0010-0000-0700-000003000000}" name="Date" totalsRowLabel="Total Hours" dataDxfId="336" totalsRowDxfId="328" dataCellStyle="Normal">
      <calculatedColumnFormula>IF(#REF!="","",#REF!+1)</calculatedColumnFormula>
    </tableColumn>
    <tableColumn id="4" xr3:uid="{00000000-0010-0000-0700-000004000000}" name="Regular Hours" totalsRowFunction="sum" dataDxfId="335" totalsRowDxfId="327" dataCellStyle="Normal"/>
    <tableColumn id="2" xr3:uid="{00000000-0010-0000-0700-000002000000}" name="Holiday" totalsRowFunction="sum" dataDxfId="334" totalsRowDxfId="326"/>
    <tableColumn id="13" xr3:uid="{00000000-0010-0000-0700-00000D000000}" name="Sick" totalsRowFunction="sum" dataDxfId="333" totalsRowDxfId="325" dataCellStyle="Normal"/>
    <tableColumn id="12" xr3:uid="{00000000-0010-0000-0700-00000C000000}" name="Vacation" totalsRowFunction="sum" dataDxfId="332" totalsRowDxfId="324" dataCellStyle="Normal"/>
    <tableColumn id="11" xr3:uid="{00000000-0010-0000-0700-00000B000000}" name="Total" totalsRowFunction="sum" dataDxfId="331" totalsRowDxfId="323" dataCellStyle="Normal">
      <calculatedColumnFormula>IF(SUM(C9:F9)&gt;24,"You've entered more than 24 hours.",SUM(C9:F9))</calculatedColumnFormula>
    </tableColumn>
    <tableColumn id="7" xr3:uid="{00000000-0010-0000-0700-000007000000}" name="Comments" dataDxfId="330" totalsRowDxfId="322"/>
  </tableColumns>
  <tableStyleInfo name="TableStyleLight2" showFirstColumn="1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143567810" displayName="Table143567810" ref="A8:H24" totalsRowCount="1" headerRowDxfId="467" dataDxfId="465" totalsRowDxfId="463" headerRowBorderDxfId="466" tableBorderDxfId="464" totalsRowBorderDxfId="462">
  <tableColumns count="8">
    <tableColumn id="1" xr3:uid="{00000000-0010-0000-0800-000001000000}" name="Day" dataDxfId="305" totalsRowDxfId="313" dataCellStyle="Normal">
      <calculatedColumnFormula>TEXT(Table143567810[[#This Row],[Date]],"DDDD")</calculatedColumnFormula>
    </tableColumn>
    <tableColumn id="3" xr3:uid="{00000000-0010-0000-0800-000003000000}" name="Date" totalsRowLabel="Total Hours" dataDxfId="320" totalsRowDxfId="312" dataCellStyle="Normal">
      <calculatedColumnFormula>IF(#REF!="","",#REF!+1)</calculatedColumnFormula>
    </tableColumn>
    <tableColumn id="4" xr3:uid="{00000000-0010-0000-0800-000004000000}" name="Regular Hours" totalsRowFunction="sum" dataDxfId="319" totalsRowDxfId="311" dataCellStyle="Normal"/>
    <tableColumn id="2" xr3:uid="{00000000-0010-0000-0800-000002000000}" name="Holiday" totalsRowFunction="sum" dataDxfId="318" totalsRowDxfId="310"/>
    <tableColumn id="13" xr3:uid="{00000000-0010-0000-0800-00000D000000}" name="Sick" totalsRowFunction="sum" dataDxfId="317" totalsRowDxfId="309" dataCellStyle="Normal"/>
    <tableColumn id="12" xr3:uid="{00000000-0010-0000-0800-00000C000000}" name="Vacation" totalsRowFunction="sum" dataDxfId="316" totalsRowDxfId="308" dataCellStyle="Normal"/>
    <tableColumn id="11" xr3:uid="{00000000-0010-0000-0800-00000B000000}" name="Total" totalsRowFunction="sum" dataDxfId="315" totalsRowDxfId="307" dataCellStyle="Normal">
      <calculatedColumnFormula>IF(SUM(C9:F9)&gt;24,"You've entered more than 24 hours.",SUM(C9:F9))</calculatedColumnFormula>
    </tableColumn>
    <tableColumn id="7" xr3:uid="{00000000-0010-0000-0800-000007000000}" name="Comments" dataDxfId="314" totalsRowDxfId="306"/>
  </tableColumns>
  <tableStyleInfo name="TableStyleLight2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4" workbookViewId="0">
      <selection activeCell="Y26" sqref="Y2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7"/>
  <sheetViews>
    <sheetView workbookViewId="0">
      <selection activeCell="H27" sqref="H27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24</v>
      </c>
      <c r="G3" s="45"/>
      <c r="H3" s="34">
        <v>45778</v>
      </c>
    </row>
    <row r="4" spans="1:8" x14ac:dyDescent="0.25">
      <c r="A4" s="35" t="s">
        <v>18</v>
      </c>
      <c r="B4" s="35"/>
      <c r="C4" s="35"/>
      <c r="D4" s="35"/>
      <c r="E4" s="35"/>
      <c r="F4" s="44" t="s">
        <v>19</v>
      </c>
      <c r="G4" s="45"/>
      <c r="H4" s="34">
        <v>45792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TEXT(Table143567810[[#This Row],[Date]],"DDDD")</f>
        <v>Thursday</v>
      </c>
      <c r="B9" s="31">
        <f>H3</f>
        <v>45778</v>
      </c>
      <c r="C9" s="7">
        <v>0</v>
      </c>
      <c r="D9" s="7"/>
      <c r="E9" s="7"/>
      <c r="F9" s="7"/>
      <c r="G9" s="17">
        <f t="shared" ref="G9:G23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TEXT(Table143567810[[#This Row],[Date]],"DDDD")</f>
        <v>Friday</v>
      </c>
      <c r="B10" s="31">
        <f>B9+1</f>
        <v>45779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TEXT(Table143567810[[#This Row],[Date]],"DDDD")</f>
        <v>Saturday</v>
      </c>
      <c r="B11" s="31">
        <f>B10+1</f>
        <v>45780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TEXT(Table143567810[[#This Row],[Date]],"DDDD")</f>
        <v>Sunday</v>
      </c>
      <c r="B12" s="31">
        <f>B11+1</f>
        <v>45781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TEXT(Table143567810[[#This Row],[Date]],"DDDD")</f>
        <v>Monday</v>
      </c>
      <c r="B13" s="31">
        <f t="shared" ref="B13:B23" si="1">B12+1</f>
        <v>45782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TEXT(Table143567810[[#This Row],[Date]],"DDDD")</f>
        <v>Tuesday</v>
      </c>
      <c r="B14" s="31">
        <f t="shared" si="1"/>
        <v>45783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TEXT(Table143567810[[#This Row],[Date]],"DDDD")</f>
        <v>Wednesday</v>
      </c>
      <c r="B15" s="31">
        <f t="shared" si="1"/>
        <v>45784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TEXT(Table143567810[[#This Row],[Date]],"DDDD")</f>
        <v>Thursday</v>
      </c>
      <c r="B16" s="31">
        <f t="shared" si="1"/>
        <v>45785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TEXT(Table143567810[[#This Row],[Date]],"DDDD")</f>
        <v>Friday</v>
      </c>
      <c r="B17" s="31">
        <f t="shared" si="1"/>
        <v>45786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TEXT(Table143567810[[#This Row],[Date]],"DDDD")</f>
        <v>Saturday</v>
      </c>
      <c r="B18" s="31">
        <f t="shared" si="1"/>
        <v>45787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TEXT(Table143567810[[#This Row],[Date]],"DDDD")</f>
        <v>Sunday</v>
      </c>
      <c r="B19" s="31">
        <f t="shared" si="1"/>
        <v>45788</v>
      </c>
      <c r="C19" s="7">
        <v>0</v>
      </c>
      <c r="D19" s="7"/>
      <c r="E19" s="7"/>
      <c r="F19" s="7"/>
      <c r="G19" s="17">
        <f t="shared" si="0"/>
        <v>0</v>
      </c>
      <c r="H19" s="22"/>
    </row>
    <row r="20" spans="1:8" ht="18" customHeight="1" x14ac:dyDescent="0.25">
      <c r="A20" s="32" t="str">
        <f>TEXT(Table143567810[[#This Row],[Date]],"DDDD")</f>
        <v>Monday</v>
      </c>
      <c r="B20" s="31">
        <f t="shared" si="1"/>
        <v>45789</v>
      </c>
      <c r="C20" s="7">
        <v>0</v>
      </c>
      <c r="D20" s="7"/>
      <c r="E20" s="7"/>
      <c r="F20" s="7"/>
      <c r="G20" s="17">
        <f t="shared" si="0"/>
        <v>0</v>
      </c>
      <c r="H20" s="22"/>
    </row>
    <row r="21" spans="1:8" ht="18" customHeight="1" x14ac:dyDescent="0.25">
      <c r="A21" s="32" t="str">
        <f>TEXT(Table143567810[[#This Row],[Date]],"DDDD")</f>
        <v>Tuesday</v>
      </c>
      <c r="B21" s="31">
        <f t="shared" si="1"/>
        <v>45790</v>
      </c>
      <c r="C21" s="7">
        <v>0</v>
      </c>
      <c r="D21" s="7"/>
      <c r="E21" s="7"/>
      <c r="F21" s="7"/>
      <c r="G21" s="17">
        <f t="shared" si="0"/>
        <v>0</v>
      </c>
      <c r="H21" s="22"/>
    </row>
    <row r="22" spans="1:8" ht="18" customHeight="1" x14ac:dyDescent="0.25">
      <c r="A22" s="32" t="str">
        <f>TEXT(Table143567810[[#This Row],[Date]],"DDDD")</f>
        <v>Wednesday</v>
      </c>
      <c r="B22" s="31">
        <f t="shared" si="1"/>
        <v>45791</v>
      </c>
      <c r="C22" s="7">
        <v>0</v>
      </c>
      <c r="D22" s="7"/>
      <c r="E22" s="7"/>
      <c r="F22" s="7"/>
      <c r="G22" s="17">
        <f t="shared" si="0"/>
        <v>0</v>
      </c>
      <c r="H22" s="22"/>
    </row>
    <row r="23" spans="1:8" ht="18" customHeight="1" x14ac:dyDescent="0.25">
      <c r="A23" s="32" t="str">
        <f>TEXT(Table143567810[[#This Row],[Date]],"DDDD")</f>
        <v>Thursday</v>
      </c>
      <c r="B23" s="31">
        <f t="shared" si="1"/>
        <v>45792</v>
      </c>
      <c r="C23" s="7">
        <v>0</v>
      </c>
      <c r="D23" s="7"/>
      <c r="E23" s="7"/>
      <c r="F23" s="7"/>
      <c r="G23" s="17">
        <f t="shared" si="0"/>
        <v>0</v>
      </c>
      <c r="H23" s="22"/>
    </row>
    <row r="24" spans="1:8" x14ac:dyDescent="0.25">
      <c r="A24" s="14"/>
      <c r="B24" s="15" t="s">
        <v>7</v>
      </c>
      <c r="C24" s="15">
        <f>SUBTOTAL(109,Table143567810[Regular Hours])</f>
        <v>0</v>
      </c>
      <c r="D24" s="15">
        <f>SUBTOTAL(109,Table143567810[Holiday])</f>
        <v>0</v>
      </c>
      <c r="E24" s="15">
        <f>SUBTOTAL(109,Table143567810[Sick])</f>
        <v>0</v>
      </c>
      <c r="F24" s="15">
        <f>SUBTOTAL(109,Table143567810[Vacation])</f>
        <v>0</v>
      </c>
      <c r="G24" s="16">
        <f>SUBTOTAL(109,Table143567810[Total])</f>
        <v>0</v>
      </c>
      <c r="H24" s="15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26" spans="1:8" x14ac:dyDescent="0.25">
      <c r="A26" s="9"/>
      <c r="B26" s="9"/>
      <c r="C26" s="21" t="s">
        <v>12</v>
      </c>
      <c r="D26" s="18"/>
      <c r="E26" s="9"/>
      <c r="F26" s="9"/>
      <c r="G26" s="10"/>
      <c r="H26" s="9" t="s">
        <v>12</v>
      </c>
    </row>
    <row r="27" spans="1:8" x14ac:dyDescent="0.25">
      <c r="A27" s="20" t="s">
        <v>13</v>
      </c>
      <c r="B27" s="11"/>
      <c r="C27" s="12"/>
      <c r="D27" s="12"/>
      <c r="E27" s="19" t="s">
        <v>14</v>
      </c>
      <c r="G27" s="13"/>
      <c r="H27" s="12"/>
    </row>
  </sheetData>
  <mergeCells count="11">
    <mergeCell ref="A5:E5"/>
    <mergeCell ref="F5:H5"/>
    <mergeCell ref="A6:E6"/>
    <mergeCell ref="F6:H7"/>
    <mergeCell ref="A7:E7"/>
    <mergeCell ref="A1:H1"/>
    <mergeCell ref="A2:F2"/>
    <mergeCell ref="A3:E3"/>
    <mergeCell ref="A4:E4"/>
    <mergeCell ref="F3:G3"/>
    <mergeCell ref="F4:G4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8"/>
  <sheetViews>
    <sheetView workbookViewId="0">
      <selection activeCell="H27" sqref="H27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26</v>
      </c>
      <c r="G3" s="45"/>
      <c r="H3" s="34">
        <v>45793</v>
      </c>
    </row>
    <row r="4" spans="1:8" x14ac:dyDescent="0.25">
      <c r="A4" s="35" t="s">
        <v>18</v>
      </c>
      <c r="B4" s="35"/>
      <c r="C4" s="35"/>
      <c r="D4" s="35"/>
      <c r="E4" s="35"/>
      <c r="F4" s="44" t="s">
        <v>25</v>
      </c>
      <c r="G4" s="45"/>
      <c r="H4" s="34">
        <v>45808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TEXT(Table14356781011[[#This Row],[Date]],"dddd")</f>
        <v>Friday</v>
      </c>
      <c r="B9" s="31">
        <f>H3</f>
        <v>45793</v>
      </c>
      <c r="C9" s="7">
        <v>0</v>
      </c>
      <c r="D9" s="7"/>
      <c r="E9" s="7"/>
      <c r="F9" s="7"/>
      <c r="G9" s="17">
        <f t="shared" ref="G9:G24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TEXT(Table14356781011[[#This Row],[Date]],"dddd")</f>
        <v>Saturday</v>
      </c>
      <c r="B10" s="31">
        <f>B9+1</f>
        <v>45794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TEXT(Table14356781011[[#This Row],[Date]],"dddd")</f>
        <v>Sunday</v>
      </c>
      <c r="B11" s="31">
        <f>B10+1</f>
        <v>45795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TEXT(Table14356781011[[#This Row],[Date]],"dddd")</f>
        <v>Monday</v>
      </c>
      <c r="B12" s="31">
        <f>B11+1</f>
        <v>45796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TEXT(Table14356781011[[#This Row],[Date]],"dddd")</f>
        <v>Tuesday</v>
      </c>
      <c r="B13" s="31">
        <f t="shared" ref="B13:B24" si="1">B12+1</f>
        <v>45797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TEXT(Table14356781011[[#This Row],[Date]],"dddd")</f>
        <v>Wednesday</v>
      </c>
      <c r="B14" s="31">
        <f t="shared" si="1"/>
        <v>45798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TEXT(Table14356781011[[#This Row],[Date]],"dddd")</f>
        <v>Thursday</v>
      </c>
      <c r="B15" s="31">
        <f t="shared" si="1"/>
        <v>45799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TEXT(Table14356781011[[#This Row],[Date]],"dddd")</f>
        <v>Friday</v>
      </c>
      <c r="B16" s="31">
        <f t="shared" si="1"/>
        <v>45800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TEXT(Table14356781011[[#This Row],[Date]],"dddd")</f>
        <v>Saturday</v>
      </c>
      <c r="B17" s="31">
        <f t="shared" si="1"/>
        <v>45801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TEXT(Table14356781011[[#This Row],[Date]],"dddd")</f>
        <v>Sunday</v>
      </c>
      <c r="B18" s="31">
        <f t="shared" si="1"/>
        <v>45802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TEXT(Table14356781011[[#This Row],[Date]],"dddd")</f>
        <v>Monday</v>
      </c>
      <c r="B19" s="31">
        <f t="shared" si="1"/>
        <v>45803</v>
      </c>
      <c r="C19" s="7">
        <v>0</v>
      </c>
      <c r="D19" s="7"/>
      <c r="E19" s="7"/>
      <c r="F19" s="7"/>
      <c r="G19" s="17">
        <f t="shared" si="0"/>
        <v>0</v>
      </c>
      <c r="H19" s="22"/>
    </row>
    <row r="20" spans="1:8" ht="18" customHeight="1" x14ac:dyDescent="0.25">
      <c r="A20" s="32" t="str">
        <f>TEXT(Table14356781011[[#This Row],[Date]],"dddd")</f>
        <v>Tuesday</v>
      </c>
      <c r="B20" s="31">
        <f t="shared" si="1"/>
        <v>45804</v>
      </c>
      <c r="C20" s="7">
        <v>0</v>
      </c>
      <c r="D20" s="7"/>
      <c r="E20" s="7"/>
      <c r="F20" s="7"/>
      <c r="G20" s="17">
        <f t="shared" si="0"/>
        <v>0</v>
      </c>
      <c r="H20" s="22"/>
    </row>
    <row r="21" spans="1:8" ht="18" customHeight="1" x14ac:dyDescent="0.25">
      <c r="A21" s="32" t="str">
        <f>TEXT(Table14356781011[[#This Row],[Date]],"dddd")</f>
        <v>Wednesday</v>
      </c>
      <c r="B21" s="31">
        <f t="shared" si="1"/>
        <v>45805</v>
      </c>
      <c r="C21" s="7">
        <v>0</v>
      </c>
      <c r="D21" s="7"/>
      <c r="E21" s="7"/>
      <c r="F21" s="7"/>
      <c r="G21" s="17">
        <f t="shared" si="0"/>
        <v>0</v>
      </c>
      <c r="H21" s="22"/>
    </row>
    <row r="22" spans="1:8" ht="18" customHeight="1" x14ac:dyDescent="0.25">
      <c r="A22" s="32" t="str">
        <f>TEXT(Table14356781011[[#This Row],[Date]],"dddd")</f>
        <v>Thursday</v>
      </c>
      <c r="B22" s="31">
        <f t="shared" si="1"/>
        <v>45806</v>
      </c>
      <c r="C22" s="7">
        <v>0</v>
      </c>
      <c r="D22" s="7"/>
      <c r="E22" s="7"/>
      <c r="F22" s="7"/>
      <c r="G22" s="17">
        <f t="shared" si="0"/>
        <v>0</v>
      </c>
      <c r="H22" s="22"/>
    </row>
    <row r="23" spans="1:8" ht="18" customHeight="1" x14ac:dyDescent="0.25">
      <c r="A23" s="32" t="str">
        <f>TEXT(Table14356781011[[#This Row],[Date]],"dddd")</f>
        <v>Friday</v>
      </c>
      <c r="B23" s="31">
        <f t="shared" si="1"/>
        <v>45807</v>
      </c>
      <c r="C23" s="7">
        <v>0</v>
      </c>
      <c r="D23" s="7"/>
      <c r="E23" s="7"/>
      <c r="F23" s="7"/>
      <c r="G23" s="17">
        <f t="shared" si="0"/>
        <v>0</v>
      </c>
      <c r="H23" s="22"/>
    </row>
    <row r="24" spans="1:8" ht="18" customHeight="1" x14ac:dyDescent="0.25">
      <c r="A24" s="32" t="str">
        <f>TEXT(Table14356781011[[#This Row],[Date]],"dddd")</f>
        <v>Saturday</v>
      </c>
      <c r="B24" s="31">
        <f t="shared" si="1"/>
        <v>45808</v>
      </c>
      <c r="C24" s="7">
        <v>0</v>
      </c>
      <c r="D24" s="7"/>
      <c r="E24" s="7"/>
      <c r="F24" s="7"/>
      <c r="G24" s="17">
        <f t="shared" si="0"/>
        <v>0</v>
      </c>
      <c r="H24" s="22"/>
    </row>
    <row r="25" spans="1:8" x14ac:dyDescent="0.25">
      <c r="A25" s="14"/>
      <c r="B25" s="15" t="s">
        <v>7</v>
      </c>
      <c r="C25" s="15">
        <f>SUBTOTAL(109,Table14356781011[Regular Hours])</f>
        <v>0</v>
      </c>
      <c r="D25" s="15">
        <f>SUBTOTAL(109,Table14356781011[Holiday])</f>
        <v>0</v>
      </c>
      <c r="E25" s="15">
        <f>SUBTOTAL(109,Table14356781011[Sick])</f>
        <v>0</v>
      </c>
      <c r="F25" s="15">
        <f>SUBTOTAL(109,Table14356781011[Vacation])</f>
        <v>0</v>
      </c>
      <c r="G25" s="16">
        <f>SUBTOTAL(109,Table14356781011[Total])</f>
        <v>0</v>
      </c>
      <c r="H25" s="15"/>
    </row>
    <row r="26" spans="1:8" x14ac:dyDescent="0.25">
      <c r="A26" s="8"/>
      <c r="B26" s="8"/>
      <c r="C26" s="8"/>
      <c r="D26" s="8"/>
      <c r="E26" s="8"/>
      <c r="F26" s="8"/>
      <c r="G26" s="8"/>
      <c r="H26" s="8"/>
    </row>
    <row r="27" spans="1:8" x14ac:dyDescent="0.25">
      <c r="A27" s="9"/>
      <c r="B27" s="9"/>
      <c r="C27" s="21" t="s">
        <v>12</v>
      </c>
      <c r="D27" s="18"/>
      <c r="E27" s="9"/>
      <c r="F27" s="9"/>
      <c r="G27" s="10"/>
      <c r="H27" s="9" t="s">
        <v>12</v>
      </c>
    </row>
    <row r="28" spans="1:8" x14ac:dyDescent="0.25">
      <c r="A28" s="20" t="s">
        <v>13</v>
      </c>
      <c r="B28" s="11"/>
      <c r="C28" s="12"/>
      <c r="D28" s="12"/>
      <c r="E28" s="19" t="s">
        <v>14</v>
      </c>
      <c r="G28" s="13"/>
      <c r="H28" s="12"/>
    </row>
  </sheetData>
  <mergeCells count="11">
    <mergeCell ref="A5:E5"/>
    <mergeCell ref="F5:H5"/>
    <mergeCell ref="A6:E6"/>
    <mergeCell ref="F6:H7"/>
    <mergeCell ref="A7:E7"/>
    <mergeCell ref="A1:H1"/>
    <mergeCell ref="A2:F2"/>
    <mergeCell ref="A3:E3"/>
    <mergeCell ref="A4:E4"/>
    <mergeCell ref="F3:G3"/>
    <mergeCell ref="F4:G4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7"/>
  <sheetViews>
    <sheetView workbookViewId="0">
      <selection activeCell="C26" sqref="C26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26</v>
      </c>
      <c r="G3" s="45"/>
      <c r="H3" s="34">
        <v>45809</v>
      </c>
    </row>
    <row r="4" spans="1:8" x14ac:dyDescent="0.25">
      <c r="A4" s="35" t="s">
        <v>18</v>
      </c>
      <c r="B4" s="35"/>
      <c r="C4" s="35"/>
      <c r="D4" s="35"/>
      <c r="E4" s="35"/>
      <c r="F4" s="44" t="s">
        <v>23</v>
      </c>
      <c r="G4" s="45"/>
      <c r="H4" s="34">
        <v>45823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TEXT(Table1435678101112[[#This Row],[Date]],"DDDD")</f>
        <v>Sunday</v>
      </c>
      <c r="B9" s="31">
        <f>H3</f>
        <v>45809</v>
      </c>
      <c r="C9" s="7">
        <v>0</v>
      </c>
      <c r="D9" s="7"/>
      <c r="E9" s="7"/>
      <c r="F9" s="7"/>
      <c r="G9" s="17">
        <f t="shared" ref="G9:G23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TEXT(Table1435678101112[[#This Row],[Date]],"DDDD")</f>
        <v>Monday</v>
      </c>
      <c r="B10" s="31">
        <f>B9+1</f>
        <v>45810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TEXT(Table1435678101112[[#This Row],[Date]],"DDDD")</f>
        <v>Tuesday</v>
      </c>
      <c r="B11" s="31">
        <f>B10+1</f>
        <v>45811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TEXT(Table1435678101112[[#This Row],[Date]],"DDDD")</f>
        <v>Wednesday</v>
      </c>
      <c r="B12" s="31">
        <f>B11+1</f>
        <v>45812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TEXT(Table1435678101112[[#This Row],[Date]],"DDDD")</f>
        <v>Thursday</v>
      </c>
      <c r="B13" s="31">
        <f t="shared" ref="B13:B23" si="1">B12+1</f>
        <v>45813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TEXT(Table1435678101112[[#This Row],[Date]],"DDDD")</f>
        <v>Friday</v>
      </c>
      <c r="B14" s="31">
        <f t="shared" si="1"/>
        <v>45814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TEXT(Table1435678101112[[#This Row],[Date]],"DDDD")</f>
        <v>Saturday</v>
      </c>
      <c r="B15" s="31">
        <f t="shared" si="1"/>
        <v>45815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TEXT(Table1435678101112[[#This Row],[Date]],"DDDD")</f>
        <v>Sunday</v>
      </c>
      <c r="B16" s="31">
        <f t="shared" si="1"/>
        <v>45816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TEXT(Table1435678101112[[#This Row],[Date]],"DDDD")</f>
        <v>Monday</v>
      </c>
      <c r="B17" s="31">
        <f t="shared" si="1"/>
        <v>45817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TEXT(Table1435678101112[[#This Row],[Date]],"DDDD")</f>
        <v>Tuesday</v>
      </c>
      <c r="B18" s="31">
        <f t="shared" si="1"/>
        <v>45818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TEXT(Table1435678101112[[#This Row],[Date]],"DDDD")</f>
        <v>Wednesday</v>
      </c>
      <c r="B19" s="31">
        <f t="shared" si="1"/>
        <v>45819</v>
      </c>
      <c r="C19" s="7">
        <v>0</v>
      </c>
      <c r="D19" s="7"/>
      <c r="E19" s="7"/>
      <c r="F19" s="7"/>
      <c r="G19" s="17">
        <f t="shared" si="0"/>
        <v>0</v>
      </c>
      <c r="H19" s="22"/>
    </row>
    <row r="20" spans="1:8" ht="18" customHeight="1" x14ac:dyDescent="0.25">
      <c r="A20" s="32" t="str">
        <f>TEXT(Table1435678101112[[#This Row],[Date]],"DDDD")</f>
        <v>Thursday</v>
      </c>
      <c r="B20" s="31">
        <f t="shared" si="1"/>
        <v>45820</v>
      </c>
      <c r="C20" s="7">
        <v>0</v>
      </c>
      <c r="D20" s="7"/>
      <c r="E20" s="7"/>
      <c r="F20" s="7"/>
      <c r="G20" s="17">
        <f t="shared" si="0"/>
        <v>0</v>
      </c>
      <c r="H20" s="22"/>
    </row>
    <row r="21" spans="1:8" ht="18" customHeight="1" x14ac:dyDescent="0.25">
      <c r="A21" s="32" t="str">
        <f>TEXT(Table1435678101112[[#This Row],[Date]],"DDDD")</f>
        <v>Friday</v>
      </c>
      <c r="B21" s="31">
        <f t="shared" si="1"/>
        <v>45821</v>
      </c>
      <c r="C21" s="7">
        <v>0</v>
      </c>
      <c r="D21" s="7"/>
      <c r="E21" s="7"/>
      <c r="F21" s="7"/>
      <c r="G21" s="17">
        <f t="shared" si="0"/>
        <v>0</v>
      </c>
      <c r="H21" s="22"/>
    </row>
    <row r="22" spans="1:8" ht="18" customHeight="1" x14ac:dyDescent="0.25">
      <c r="A22" s="32" t="str">
        <f>TEXT(Table1435678101112[[#This Row],[Date]],"DDDD")</f>
        <v>Saturday</v>
      </c>
      <c r="B22" s="31">
        <f t="shared" si="1"/>
        <v>45822</v>
      </c>
      <c r="C22" s="7">
        <v>0</v>
      </c>
      <c r="D22" s="7"/>
      <c r="E22" s="7"/>
      <c r="F22" s="7"/>
      <c r="G22" s="17">
        <f t="shared" si="0"/>
        <v>0</v>
      </c>
      <c r="H22" s="22"/>
    </row>
    <row r="23" spans="1:8" ht="18" customHeight="1" x14ac:dyDescent="0.25">
      <c r="A23" s="32" t="str">
        <f>TEXT(Table1435678101112[[#This Row],[Date]],"DDDD")</f>
        <v>Sunday</v>
      </c>
      <c r="B23" s="31">
        <f t="shared" si="1"/>
        <v>45823</v>
      </c>
      <c r="C23" s="7">
        <v>0</v>
      </c>
      <c r="D23" s="7"/>
      <c r="E23" s="7"/>
      <c r="F23" s="7"/>
      <c r="G23" s="17">
        <f t="shared" si="0"/>
        <v>0</v>
      </c>
      <c r="H23" s="22"/>
    </row>
    <row r="24" spans="1:8" x14ac:dyDescent="0.25">
      <c r="A24" s="14"/>
      <c r="B24" s="15" t="s">
        <v>7</v>
      </c>
      <c r="C24" s="15">
        <f>SUBTOTAL(109,Table1435678101112[Regular Hours])</f>
        <v>0</v>
      </c>
      <c r="D24" s="15">
        <f>SUBTOTAL(109,Table1435678101112[Holiday])</f>
        <v>0</v>
      </c>
      <c r="E24" s="15">
        <f>SUBTOTAL(109,Table1435678101112[Sick])</f>
        <v>0</v>
      </c>
      <c r="F24" s="15">
        <f>SUBTOTAL(109,Table1435678101112[Vacation])</f>
        <v>0</v>
      </c>
      <c r="G24" s="16">
        <f>SUBTOTAL(109,Table1435678101112[Total])</f>
        <v>0</v>
      </c>
      <c r="H24" s="15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26" spans="1:8" x14ac:dyDescent="0.25">
      <c r="A26" s="9"/>
      <c r="B26" s="9"/>
      <c r="C26" s="21" t="s">
        <v>12</v>
      </c>
      <c r="D26" s="18"/>
      <c r="E26" s="9"/>
      <c r="F26" s="9"/>
      <c r="G26" s="10"/>
      <c r="H26" s="9" t="s">
        <v>12</v>
      </c>
    </row>
    <row r="27" spans="1:8" x14ac:dyDescent="0.25">
      <c r="A27" s="20" t="s">
        <v>13</v>
      </c>
      <c r="B27" s="11"/>
      <c r="C27" s="12"/>
      <c r="D27" s="12"/>
      <c r="E27" s="19" t="s">
        <v>14</v>
      </c>
      <c r="G27" s="13"/>
      <c r="H27" s="12"/>
    </row>
  </sheetData>
  <mergeCells count="11">
    <mergeCell ref="A5:E5"/>
    <mergeCell ref="F5:H5"/>
    <mergeCell ref="A6:E6"/>
    <mergeCell ref="F6:H7"/>
    <mergeCell ref="A7:E7"/>
    <mergeCell ref="A1:H1"/>
    <mergeCell ref="A2:F2"/>
    <mergeCell ref="A3:E3"/>
    <mergeCell ref="A4:E4"/>
    <mergeCell ref="F3:G3"/>
    <mergeCell ref="F4:G4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7"/>
  <sheetViews>
    <sheetView workbookViewId="0">
      <selection activeCell="F5" sqref="F5:H5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26</v>
      </c>
      <c r="G3" s="45"/>
      <c r="H3" s="34">
        <v>45824</v>
      </c>
    </row>
    <row r="4" spans="1:8" x14ac:dyDescent="0.25">
      <c r="A4" s="35" t="s">
        <v>18</v>
      </c>
      <c r="B4" s="35"/>
      <c r="C4" s="35"/>
      <c r="D4" s="35"/>
      <c r="E4" s="35"/>
      <c r="F4" s="44" t="s">
        <v>25</v>
      </c>
      <c r="G4" s="45"/>
      <c r="H4" s="34">
        <v>45838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TEXT(Table1435678101126[[#This Row],[Date]],"dddd")</f>
        <v>Monday</v>
      </c>
      <c r="B9" s="31">
        <f>H3</f>
        <v>45824</v>
      </c>
      <c r="C9" s="7">
        <v>0</v>
      </c>
      <c r="D9" s="7"/>
      <c r="E9" s="7"/>
      <c r="F9" s="7"/>
      <c r="G9" s="17">
        <f t="shared" ref="G9:G23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TEXT(Table1435678101126[[#This Row],[Date]],"dddd")</f>
        <v>Tuesday</v>
      </c>
      <c r="B10" s="31">
        <f>B9+1</f>
        <v>45825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TEXT(Table1435678101126[[#This Row],[Date]],"dddd")</f>
        <v>Wednesday</v>
      </c>
      <c r="B11" s="31">
        <f>B10+1</f>
        <v>45826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TEXT(Table1435678101126[[#This Row],[Date]],"dddd")</f>
        <v>Thursday</v>
      </c>
      <c r="B12" s="31">
        <f>B11+1</f>
        <v>45827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TEXT(Table1435678101126[[#This Row],[Date]],"dddd")</f>
        <v>Friday</v>
      </c>
      <c r="B13" s="31">
        <f t="shared" ref="B13:B23" si="1">B12+1</f>
        <v>45828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TEXT(Table1435678101126[[#This Row],[Date]],"dddd")</f>
        <v>Saturday</v>
      </c>
      <c r="B14" s="31">
        <f t="shared" si="1"/>
        <v>45829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TEXT(Table1435678101126[[#This Row],[Date]],"dddd")</f>
        <v>Sunday</v>
      </c>
      <c r="B15" s="31">
        <f t="shared" si="1"/>
        <v>45830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TEXT(Table1435678101126[[#This Row],[Date]],"dddd")</f>
        <v>Monday</v>
      </c>
      <c r="B16" s="31">
        <f t="shared" si="1"/>
        <v>45831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TEXT(Table1435678101126[[#This Row],[Date]],"dddd")</f>
        <v>Tuesday</v>
      </c>
      <c r="B17" s="31">
        <f t="shared" si="1"/>
        <v>45832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TEXT(Table1435678101126[[#This Row],[Date]],"dddd")</f>
        <v>Wednesday</v>
      </c>
      <c r="B18" s="31">
        <f t="shared" si="1"/>
        <v>45833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TEXT(Table1435678101126[[#This Row],[Date]],"dddd")</f>
        <v>Thursday</v>
      </c>
      <c r="B19" s="31">
        <f t="shared" si="1"/>
        <v>45834</v>
      </c>
      <c r="C19" s="7">
        <v>0</v>
      </c>
      <c r="D19" s="7"/>
      <c r="E19" s="7"/>
      <c r="F19" s="7"/>
      <c r="G19" s="17">
        <f t="shared" si="0"/>
        <v>0</v>
      </c>
      <c r="H19" s="22"/>
    </row>
    <row r="20" spans="1:8" ht="18" customHeight="1" x14ac:dyDescent="0.25">
      <c r="A20" s="32" t="str">
        <f>TEXT(Table1435678101126[[#This Row],[Date]],"dddd")</f>
        <v>Friday</v>
      </c>
      <c r="B20" s="31">
        <f t="shared" si="1"/>
        <v>45835</v>
      </c>
      <c r="C20" s="7">
        <v>0</v>
      </c>
      <c r="D20" s="7"/>
      <c r="E20" s="7"/>
      <c r="F20" s="7"/>
      <c r="G20" s="17">
        <f t="shared" si="0"/>
        <v>0</v>
      </c>
      <c r="H20" s="22"/>
    </row>
    <row r="21" spans="1:8" ht="18" customHeight="1" x14ac:dyDescent="0.25">
      <c r="A21" s="32" t="str">
        <f>TEXT(Table1435678101126[[#This Row],[Date]],"dddd")</f>
        <v>Saturday</v>
      </c>
      <c r="B21" s="31">
        <f t="shared" si="1"/>
        <v>45836</v>
      </c>
      <c r="C21" s="7">
        <v>0</v>
      </c>
      <c r="D21" s="7"/>
      <c r="E21" s="7"/>
      <c r="F21" s="7"/>
      <c r="G21" s="17">
        <f t="shared" si="0"/>
        <v>0</v>
      </c>
      <c r="H21" s="22"/>
    </row>
    <row r="22" spans="1:8" ht="18" customHeight="1" x14ac:dyDescent="0.25">
      <c r="A22" s="32" t="str">
        <f>TEXT(Table1435678101126[[#This Row],[Date]],"dddd")</f>
        <v>Sunday</v>
      </c>
      <c r="B22" s="31">
        <f t="shared" si="1"/>
        <v>45837</v>
      </c>
      <c r="C22" s="7">
        <v>0</v>
      </c>
      <c r="D22" s="7"/>
      <c r="E22" s="7"/>
      <c r="F22" s="7"/>
      <c r="G22" s="17">
        <f t="shared" si="0"/>
        <v>0</v>
      </c>
      <c r="H22" s="22"/>
    </row>
    <row r="23" spans="1:8" ht="18" customHeight="1" x14ac:dyDescent="0.25">
      <c r="A23" s="32" t="str">
        <f>TEXT(Table1435678101126[[#This Row],[Date]],"dddd")</f>
        <v>Monday</v>
      </c>
      <c r="B23" s="31">
        <f t="shared" si="1"/>
        <v>45838</v>
      </c>
      <c r="C23" s="7">
        <v>0</v>
      </c>
      <c r="D23" s="7"/>
      <c r="E23" s="7"/>
      <c r="F23" s="7"/>
      <c r="G23" s="17">
        <f t="shared" si="0"/>
        <v>0</v>
      </c>
      <c r="H23" s="22"/>
    </row>
    <row r="24" spans="1:8" x14ac:dyDescent="0.25">
      <c r="A24" s="14"/>
      <c r="B24" s="15" t="s">
        <v>7</v>
      </c>
      <c r="C24" s="15">
        <f>SUBTOTAL(109,Table1435678101126[Regular Hours])</f>
        <v>0</v>
      </c>
      <c r="D24" s="15">
        <f>SUBTOTAL(109,Table1435678101126[Holiday])</f>
        <v>0</v>
      </c>
      <c r="E24" s="15">
        <f>SUBTOTAL(109,Table1435678101126[Sick])</f>
        <v>0</v>
      </c>
      <c r="F24" s="15">
        <f>SUBTOTAL(109,Table1435678101126[Vacation])</f>
        <v>0</v>
      </c>
      <c r="G24" s="16">
        <f>SUBTOTAL(109,Table1435678101126[Total])</f>
        <v>0</v>
      </c>
      <c r="H24" s="15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26" spans="1:8" x14ac:dyDescent="0.25">
      <c r="A26" s="9"/>
      <c r="B26" s="9"/>
      <c r="C26" s="21" t="s">
        <v>12</v>
      </c>
      <c r="D26" s="18"/>
      <c r="E26" s="9"/>
      <c r="F26" s="9"/>
      <c r="G26" s="10"/>
      <c r="H26" s="9" t="s">
        <v>12</v>
      </c>
    </row>
    <row r="27" spans="1:8" x14ac:dyDescent="0.25">
      <c r="A27" s="20" t="s">
        <v>13</v>
      </c>
      <c r="B27" s="11"/>
      <c r="C27" s="12"/>
      <c r="D27" s="12"/>
      <c r="E27" s="19" t="s">
        <v>14</v>
      </c>
      <c r="G27" s="13"/>
      <c r="H27" s="12"/>
    </row>
  </sheetData>
  <mergeCells count="11">
    <mergeCell ref="A5:E5"/>
    <mergeCell ref="F5:H5"/>
    <mergeCell ref="A6:E6"/>
    <mergeCell ref="F6:H7"/>
    <mergeCell ref="A7:E7"/>
    <mergeCell ref="A1:H1"/>
    <mergeCell ref="A2:F2"/>
    <mergeCell ref="A3:E3"/>
    <mergeCell ref="A4:E4"/>
    <mergeCell ref="F3:G3"/>
    <mergeCell ref="F4:G4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27"/>
  <sheetViews>
    <sheetView workbookViewId="0">
      <selection activeCell="H29" sqref="H29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24</v>
      </c>
      <c r="G3" s="45"/>
      <c r="H3" s="34">
        <v>45839</v>
      </c>
    </row>
    <row r="4" spans="1:8" x14ac:dyDescent="0.25">
      <c r="A4" s="35" t="s">
        <v>18</v>
      </c>
      <c r="B4" s="35"/>
      <c r="C4" s="35"/>
      <c r="D4" s="35"/>
      <c r="E4" s="35"/>
      <c r="F4" s="44" t="s">
        <v>19</v>
      </c>
      <c r="G4" s="45"/>
      <c r="H4" s="34">
        <v>45853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TEXT(Table14356781027[[#This Row],[Date]],"DDDD")</f>
        <v>Tuesday</v>
      </c>
      <c r="B9" s="31">
        <f>H3</f>
        <v>45839</v>
      </c>
      <c r="C9" s="7">
        <v>0</v>
      </c>
      <c r="D9" s="7"/>
      <c r="E9" s="7"/>
      <c r="F9" s="7"/>
      <c r="G9" s="17">
        <f t="shared" ref="G9:G23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TEXT(Table14356781027[[#This Row],[Date]],"DDDD")</f>
        <v>Wednesday</v>
      </c>
      <c r="B10" s="31">
        <f>B9+1</f>
        <v>45840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TEXT(Table14356781027[[#This Row],[Date]],"DDDD")</f>
        <v>Thursday</v>
      </c>
      <c r="B11" s="31">
        <f>B10+1</f>
        <v>45841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TEXT(Table14356781027[[#This Row],[Date]],"DDDD")</f>
        <v>Friday</v>
      </c>
      <c r="B12" s="31">
        <f>B11+1</f>
        <v>45842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TEXT(Table14356781027[[#This Row],[Date]],"DDDD")</f>
        <v>Saturday</v>
      </c>
      <c r="B13" s="31">
        <f t="shared" ref="B13:B23" si="1">B12+1</f>
        <v>45843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TEXT(Table14356781027[[#This Row],[Date]],"DDDD")</f>
        <v>Sunday</v>
      </c>
      <c r="B14" s="31">
        <f t="shared" si="1"/>
        <v>45844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TEXT(Table14356781027[[#This Row],[Date]],"DDDD")</f>
        <v>Monday</v>
      </c>
      <c r="B15" s="31">
        <f t="shared" si="1"/>
        <v>45845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TEXT(Table14356781027[[#This Row],[Date]],"DDDD")</f>
        <v>Tuesday</v>
      </c>
      <c r="B16" s="31">
        <f t="shared" si="1"/>
        <v>45846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TEXT(Table14356781027[[#This Row],[Date]],"DDDD")</f>
        <v>Wednesday</v>
      </c>
      <c r="B17" s="31">
        <f t="shared" si="1"/>
        <v>45847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TEXT(Table14356781027[[#This Row],[Date]],"DDDD")</f>
        <v>Thursday</v>
      </c>
      <c r="B18" s="31">
        <f t="shared" si="1"/>
        <v>45848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TEXT(Table14356781027[[#This Row],[Date]],"DDDD")</f>
        <v>Friday</v>
      </c>
      <c r="B19" s="31">
        <f t="shared" si="1"/>
        <v>45849</v>
      </c>
      <c r="C19" s="7">
        <v>0</v>
      </c>
      <c r="D19" s="7"/>
      <c r="E19" s="7"/>
      <c r="F19" s="7"/>
      <c r="G19" s="17">
        <f t="shared" si="0"/>
        <v>0</v>
      </c>
      <c r="H19" s="22"/>
    </row>
    <row r="20" spans="1:8" ht="18" customHeight="1" x14ac:dyDescent="0.25">
      <c r="A20" s="32" t="str">
        <f>TEXT(Table14356781027[[#This Row],[Date]],"DDDD")</f>
        <v>Saturday</v>
      </c>
      <c r="B20" s="31">
        <f t="shared" si="1"/>
        <v>45850</v>
      </c>
      <c r="C20" s="7">
        <v>0</v>
      </c>
      <c r="D20" s="7"/>
      <c r="E20" s="7"/>
      <c r="F20" s="7"/>
      <c r="G20" s="17">
        <f t="shared" si="0"/>
        <v>0</v>
      </c>
      <c r="H20" s="22"/>
    </row>
    <row r="21" spans="1:8" ht="18" customHeight="1" x14ac:dyDescent="0.25">
      <c r="A21" s="32" t="str">
        <f>TEXT(Table14356781027[[#This Row],[Date]],"DDDD")</f>
        <v>Sunday</v>
      </c>
      <c r="B21" s="31">
        <f t="shared" si="1"/>
        <v>45851</v>
      </c>
      <c r="C21" s="7">
        <v>0</v>
      </c>
      <c r="D21" s="7"/>
      <c r="E21" s="7"/>
      <c r="F21" s="7"/>
      <c r="G21" s="17">
        <f t="shared" si="0"/>
        <v>0</v>
      </c>
      <c r="H21" s="22"/>
    </row>
    <row r="22" spans="1:8" ht="18" customHeight="1" x14ac:dyDescent="0.25">
      <c r="A22" s="32" t="str">
        <f>TEXT(Table14356781027[[#This Row],[Date]],"DDDD")</f>
        <v>Monday</v>
      </c>
      <c r="B22" s="31">
        <f t="shared" si="1"/>
        <v>45852</v>
      </c>
      <c r="C22" s="7">
        <v>0</v>
      </c>
      <c r="D22" s="7"/>
      <c r="E22" s="7"/>
      <c r="F22" s="7"/>
      <c r="G22" s="17">
        <f t="shared" si="0"/>
        <v>0</v>
      </c>
      <c r="H22" s="22"/>
    </row>
    <row r="23" spans="1:8" ht="18" customHeight="1" x14ac:dyDescent="0.25">
      <c r="A23" s="32" t="str">
        <f>TEXT(Table14356781027[[#This Row],[Date]],"DDDD")</f>
        <v>Tuesday</v>
      </c>
      <c r="B23" s="31">
        <f t="shared" si="1"/>
        <v>45853</v>
      </c>
      <c r="C23" s="7">
        <v>0</v>
      </c>
      <c r="D23" s="7"/>
      <c r="E23" s="7"/>
      <c r="F23" s="7"/>
      <c r="G23" s="17">
        <f t="shared" si="0"/>
        <v>0</v>
      </c>
      <c r="H23" s="22"/>
    </row>
    <row r="24" spans="1:8" x14ac:dyDescent="0.25">
      <c r="A24" s="14"/>
      <c r="B24" s="15" t="s">
        <v>7</v>
      </c>
      <c r="C24" s="15">
        <f>SUBTOTAL(109,Table14356781027[Regular Hours])</f>
        <v>0</v>
      </c>
      <c r="D24" s="15">
        <f>SUBTOTAL(109,Table14356781027[Holiday])</f>
        <v>0</v>
      </c>
      <c r="E24" s="15">
        <f>SUBTOTAL(109,Table14356781027[Sick])</f>
        <v>0</v>
      </c>
      <c r="F24" s="15">
        <f>SUBTOTAL(109,Table14356781027[Vacation])</f>
        <v>0</v>
      </c>
      <c r="G24" s="16">
        <f>SUBTOTAL(109,Table14356781027[Total])</f>
        <v>0</v>
      </c>
      <c r="H24" s="15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26" spans="1:8" x14ac:dyDescent="0.25">
      <c r="A26" s="9"/>
      <c r="B26" s="9"/>
      <c r="C26" s="21" t="s">
        <v>12</v>
      </c>
      <c r="D26" s="18"/>
      <c r="E26" s="9"/>
      <c r="F26" s="9"/>
      <c r="G26" s="10"/>
      <c r="H26" s="9" t="s">
        <v>12</v>
      </c>
    </row>
    <row r="27" spans="1:8" x14ac:dyDescent="0.25">
      <c r="A27" s="20" t="s">
        <v>13</v>
      </c>
      <c r="B27" s="11"/>
      <c r="C27" s="12"/>
      <c r="D27" s="12"/>
      <c r="E27" s="19" t="s">
        <v>14</v>
      </c>
      <c r="G27" s="13"/>
      <c r="H27" s="12"/>
    </row>
  </sheetData>
  <mergeCells count="11">
    <mergeCell ref="A5:E5"/>
    <mergeCell ref="F5:H5"/>
    <mergeCell ref="A6:E6"/>
    <mergeCell ref="F6:H7"/>
    <mergeCell ref="A7:E7"/>
    <mergeCell ref="A1:H1"/>
    <mergeCell ref="A2:F2"/>
    <mergeCell ref="A3:E3"/>
    <mergeCell ref="A4:E4"/>
    <mergeCell ref="F3:G3"/>
    <mergeCell ref="F4:G4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8"/>
  <sheetViews>
    <sheetView workbookViewId="0">
      <selection activeCell="H27" sqref="H27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26</v>
      </c>
      <c r="G3" s="45"/>
      <c r="H3" s="34">
        <v>45854</v>
      </c>
    </row>
    <row r="4" spans="1:8" x14ac:dyDescent="0.25">
      <c r="A4" s="35" t="s">
        <v>18</v>
      </c>
      <c r="B4" s="35"/>
      <c r="C4" s="35"/>
      <c r="D4" s="35"/>
      <c r="E4" s="35"/>
      <c r="F4" s="44" t="s">
        <v>25</v>
      </c>
      <c r="G4" s="45"/>
      <c r="H4" s="34">
        <v>45869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TEXT(Table1435678101128[[#This Row],[Date]],"dddd")</f>
        <v>Wednesday</v>
      </c>
      <c r="B9" s="31">
        <f>H3</f>
        <v>45854</v>
      </c>
      <c r="C9" s="7">
        <v>0</v>
      </c>
      <c r="D9" s="7"/>
      <c r="E9" s="7"/>
      <c r="F9" s="7"/>
      <c r="G9" s="17">
        <f t="shared" ref="G9:G24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TEXT(Table1435678101128[[#This Row],[Date]],"dddd")</f>
        <v>Thursday</v>
      </c>
      <c r="B10" s="31">
        <f>B9+1</f>
        <v>45855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TEXT(Table1435678101128[[#This Row],[Date]],"dddd")</f>
        <v>Friday</v>
      </c>
      <c r="B11" s="31">
        <f>B10+1</f>
        <v>45856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TEXT(Table1435678101128[[#This Row],[Date]],"dddd")</f>
        <v>Saturday</v>
      </c>
      <c r="B12" s="31">
        <f>B11+1</f>
        <v>45857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TEXT(Table1435678101128[[#This Row],[Date]],"dddd")</f>
        <v>Sunday</v>
      </c>
      <c r="B13" s="31">
        <f t="shared" ref="B13:B24" si="1">B12+1</f>
        <v>45858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TEXT(Table1435678101128[[#This Row],[Date]],"dddd")</f>
        <v>Monday</v>
      </c>
      <c r="B14" s="31">
        <f t="shared" si="1"/>
        <v>45859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TEXT(Table1435678101128[[#This Row],[Date]],"dddd")</f>
        <v>Tuesday</v>
      </c>
      <c r="B15" s="31">
        <f t="shared" si="1"/>
        <v>45860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TEXT(Table1435678101128[[#This Row],[Date]],"dddd")</f>
        <v>Wednesday</v>
      </c>
      <c r="B16" s="31">
        <f t="shared" si="1"/>
        <v>45861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TEXT(Table1435678101128[[#This Row],[Date]],"dddd")</f>
        <v>Thursday</v>
      </c>
      <c r="B17" s="31">
        <f t="shared" si="1"/>
        <v>45862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TEXT(Table1435678101128[[#This Row],[Date]],"dddd")</f>
        <v>Friday</v>
      </c>
      <c r="B18" s="31">
        <f t="shared" si="1"/>
        <v>45863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TEXT(Table1435678101128[[#This Row],[Date]],"dddd")</f>
        <v>Saturday</v>
      </c>
      <c r="B19" s="31">
        <f t="shared" si="1"/>
        <v>45864</v>
      </c>
      <c r="C19" s="7">
        <v>0</v>
      </c>
      <c r="D19" s="7"/>
      <c r="E19" s="7"/>
      <c r="F19" s="7"/>
      <c r="G19" s="17">
        <f t="shared" si="0"/>
        <v>0</v>
      </c>
      <c r="H19" s="22"/>
    </row>
    <row r="20" spans="1:8" ht="18" customHeight="1" x14ac:dyDescent="0.25">
      <c r="A20" s="32" t="str">
        <f>TEXT(Table1435678101128[[#This Row],[Date]],"dddd")</f>
        <v>Sunday</v>
      </c>
      <c r="B20" s="31">
        <f t="shared" si="1"/>
        <v>45865</v>
      </c>
      <c r="C20" s="7">
        <v>0</v>
      </c>
      <c r="D20" s="7"/>
      <c r="E20" s="7"/>
      <c r="F20" s="7"/>
      <c r="G20" s="17">
        <f t="shared" si="0"/>
        <v>0</v>
      </c>
      <c r="H20" s="22"/>
    </row>
    <row r="21" spans="1:8" ht="18" customHeight="1" x14ac:dyDescent="0.25">
      <c r="A21" s="32" t="str">
        <f>TEXT(Table1435678101128[[#This Row],[Date]],"dddd")</f>
        <v>Monday</v>
      </c>
      <c r="B21" s="31">
        <f t="shared" si="1"/>
        <v>45866</v>
      </c>
      <c r="C21" s="7">
        <v>0</v>
      </c>
      <c r="D21" s="7"/>
      <c r="E21" s="7"/>
      <c r="F21" s="7"/>
      <c r="G21" s="17">
        <f t="shared" si="0"/>
        <v>0</v>
      </c>
      <c r="H21" s="22"/>
    </row>
    <row r="22" spans="1:8" ht="18" customHeight="1" x14ac:dyDescent="0.25">
      <c r="A22" s="32" t="str">
        <f>TEXT(Table1435678101128[[#This Row],[Date]],"dddd")</f>
        <v>Tuesday</v>
      </c>
      <c r="B22" s="31">
        <f t="shared" si="1"/>
        <v>45867</v>
      </c>
      <c r="C22" s="7">
        <v>0</v>
      </c>
      <c r="D22" s="7"/>
      <c r="E22" s="7"/>
      <c r="F22" s="7"/>
      <c r="G22" s="17">
        <f t="shared" si="0"/>
        <v>0</v>
      </c>
      <c r="H22" s="22"/>
    </row>
    <row r="23" spans="1:8" ht="18" customHeight="1" x14ac:dyDescent="0.25">
      <c r="A23" s="32" t="str">
        <f>TEXT(Table1435678101128[[#This Row],[Date]],"dddd")</f>
        <v>Wednesday</v>
      </c>
      <c r="B23" s="31">
        <f t="shared" si="1"/>
        <v>45868</v>
      </c>
      <c r="C23" s="7">
        <v>0</v>
      </c>
      <c r="D23" s="7"/>
      <c r="E23" s="7"/>
      <c r="F23" s="7"/>
      <c r="G23" s="17">
        <f t="shared" si="0"/>
        <v>0</v>
      </c>
      <c r="H23" s="22"/>
    </row>
    <row r="24" spans="1:8" ht="18" customHeight="1" x14ac:dyDescent="0.25">
      <c r="A24" s="32" t="str">
        <f>TEXT(Table1435678101128[[#This Row],[Date]],"dddd")</f>
        <v>Thursday</v>
      </c>
      <c r="B24" s="31">
        <f t="shared" si="1"/>
        <v>45869</v>
      </c>
      <c r="C24" s="7">
        <v>0</v>
      </c>
      <c r="D24" s="7"/>
      <c r="E24" s="7"/>
      <c r="F24" s="7"/>
      <c r="G24" s="17">
        <f t="shared" si="0"/>
        <v>0</v>
      </c>
      <c r="H24" s="22"/>
    </row>
    <row r="25" spans="1:8" x14ac:dyDescent="0.25">
      <c r="A25" s="14"/>
      <c r="B25" s="15" t="s">
        <v>7</v>
      </c>
      <c r="C25" s="15">
        <f>SUBTOTAL(109,Table1435678101128[Regular Hours])</f>
        <v>0</v>
      </c>
      <c r="D25" s="15">
        <f>SUBTOTAL(109,Table1435678101128[Holiday])</f>
        <v>0</v>
      </c>
      <c r="E25" s="15">
        <f>SUBTOTAL(109,Table1435678101128[Sick])</f>
        <v>0</v>
      </c>
      <c r="F25" s="15">
        <f>SUBTOTAL(109,Table1435678101128[Vacation])</f>
        <v>0</v>
      </c>
      <c r="G25" s="16">
        <f>SUBTOTAL(109,Table1435678101128[Total])</f>
        <v>0</v>
      </c>
      <c r="H25" s="15"/>
    </row>
    <row r="26" spans="1:8" x14ac:dyDescent="0.25">
      <c r="A26" s="8"/>
      <c r="B26" s="8"/>
      <c r="C26" s="8"/>
      <c r="D26" s="8"/>
      <c r="E26" s="8"/>
      <c r="F26" s="8"/>
      <c r="G26" s="8"/>
      <c r="H26" s="8"/>
    </row>
    <row r="27" spans="1:8" x14ac:dyDescent="0.25">
      <c r="A27" s="9"/>
      <c r="B27" s="9"/>
      <c r="C27" s="21" t="s">
        <v>12</v>
      </c>
      <c r="D27" s="18"/>
      <c r="E27" s="9"/>
      <c r="F27" s="9"/>
      <c r="G27" s="10"/>
      <c r="H27" s="9" t="s">
        <v>12</v>
      </c>
    </row>
    <row r="28" spans="1:8" x14ac:dyDescent="0.25">
      <c r="A28" s="20" t="s">
        <v>13</v>
      </c>
      <c r="B28" s="11"/>
      <c r="C28" s="12"/>
      <c r="D28" s="12"/>
      <c r="E28" s="19" t="s">
        <v>14</v>
      </c>
      <c r="G28" s="13"/>
      <c r="H28" s="12"/>
    </row>
  </sheetData>
  <mergeCells count="11">
    <mergeCell ref="A1:H1"/>
    <mergeCell ref="A2:F2"/>
    <mergeCell ref="A3:E3"/>
    <mergeCell ref="A4:E4"/>
    <mergeCell ref="F3:G3"/>
    <mergeCell ref="F4:G4"/>
    <mergeCell ref="A5:E5"/>
    <mergeCell ref="F5:H5"/>
    <mergeCell ref="A6:E6"/>
    <mergeCell ref="F6:H7"/>
    <mergeCell ref="A7:E7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7"/>
  <sheetViews>
    <sheetView workbookViewId="0">
      <selection activeCell="H28" sqref="H28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24</v>
      </c>
      <c r="G3" s="45"/>
      <c r="H3" s="34">
        <v>45870</v>
      </c>
    </row>
    <row r="4" spans="1:8" x14ac:dyDescent="0.25">
      <c r="A4" s="35" t="s">
        <v>18</v>
      </c>
      <c r="B4" s="35"/>
      <c r="C4" s="35"/>
      <c r="D4" s="35"/>
      <c r="E4" s="35"/>
      <c r="F4" s="44" t="s">
        <v>19</v>
      </c>
      <c r="G4" s="45"/>
      <c r="H4" s="34">
        <v>45884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TEXT(Table1435678102729[[#This Row],[Date]],"DDDD")</f>
        <v>Friday</v>
      </c>
      <c r="B9" s="31">
        <f>H3</f>
        <v>45870</v>
      </c>
      <c r="C9" s="7">
        <v>0</v>
      </c>
      <c r="D9" s="7"/>
      <c r="E9" s="7"/>
      <c r="F9" s="7"/>
      <c r="G9" s="17">
        <f t="shared" ref="G9:G23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TEXT(Table1435678102729[[#This Row],[Date]],"DDDD")</f>
        <v>Saturday</v>
      </c>
      <c r="B10" s="31">
        <f>B9+1</f>
        <v>45871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TEXT(Table1435678102729[[#This Row],[Date]],"DDDD")</f>
        <v>Sunday</v>
      </c>
      <c r="B11" s="31">
        <f>B10+1</f>
        <v>45872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TEXT(Table1435678102729[[#This Row],[Date]],"DDDD")</f>
        <v>Monday</v>
      </c>
      <c r="B12" s="31">
        <f>B11+1</f>
        <v>45873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TEXT(Table1435678102729[[#This Row],[Date]],"DDDD")</f>
        <v>Tuesday</v>
      </c>
      <c r="B13" s="31">
        <f t="shared" ref="B13:B23" si="1">B12+1</f>
        <v>45874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TEXT(Table1435678102729[[#This Row],[Date]],"DDDD")</f>
        <v>Wednesday</v>
      </c>
      <c r="B14" s="31">
        <f t="shared" si="1"/>
        <v>45875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TEXT(Table1435678102729[[#This Row],[Date]],"DDDD")</f>
        <v>Thursday</v>
      </c>
      <c r="B15" s="31">
        <f t="shared" si="1"/>
        <v>45876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TEXT(Table1435678102729[[#This Row],[Date]],"DDDD")</f>
        <v>Friday</v>
      </c>
      <c r="B16" s="31">
        <f t="shared" si="1"/>
        <v>45877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TEXT(Table1435678102729[[#This Row],[Date]],"DDDD")</f>
        <v>Saturday</v>
      </c>
      <c r="B17" s="31">
        <f t="shared" si="1"/>
        <v>45878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TEXT(Table1435678102729[[#This Row],[Date]],"DDDD")</f>
        <v>Sunday</v>
      </c>
      <c r="B18" s="31">
        <f t="shared" si="1"/>
        <v>45879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TEXT(Table1435678102729[[#This Row],[Date]],"DDDD")</f>
        <v>Monday</v>
      </c>
      <c r="B19" s="31">
        <f t="shared" si="1"/>
        <v>45880</v>
      </c>
      <c r="C19" s="7">
        <v>0</v>
      </c>
      <c r="D19" s="7"/>
      <c r="E19" s="7"/>
      <c r="F19" s="7"/>
      <c r="G19" s="17">
        <f t="shared" si="0"/>
        <v>0</v>
      </c>
      <c r="H19" s="22"/>
    </row>
    <row r="20" spans="1:8" ht="18" customHeight="1" x14ac:dyDescent="0.25">
      <c r="A20" s="32" t="str">
        <f>TEXT(Table1435678102729[[#This Row],[Date]],"DDDD")</f>
        <v>Tuesday</v>
      </c>
      <c r="B20" s="31">
        <f t="shared" si="1"/>
        <v>45881</v>
      </c>
      <c r="C20" s="7">
        <v>0</v>
      </c>
      <c r="D20" s="7"/>
      <c r="E20" s="7"/>
      <c r="F20" s="7"/>
      <c r="G20" s="17">
        <f t="shared" si="0"/>
        <v>0</v>
      </c>
      <c r="H20" s="22"/>
    </row>
    <row r="21" spans="1:8" ht="18" customHeight="1" x14ac:dyDescent="0.25">
      <c r="A21" s="32" t="str">
        <f>TEXT(Table1435678102729[[#This Row],[Date]],"DDDD")</f>
        <v>Wednesday</v>
      </c>
      <c r="B21" s="31">
        <f t="shared" si="1"/>
        <v>45882</v>
      </c>
      <c r="C21" s="7">
        <v>0</v>
      </c>
      <c r="D21" s="7"/>
      <c r="E21" s="7"/>
      <c r="F21" s="7"/>
      <c r="G21" s="17">
        <f t="shared" si="0"/>
        <v>0</v>
      </c>
      <c r="H21" s="22"/>
    </row>
    <row r="22" spans="1:8" ht="18" customHeight="1" x14ac:dyDescent="0.25">
      <c r="A22" s="32" t="str">
        <f>TEXT(Table1435678102729[[#This Row],[Date]],"DDDD")</f>
        <v>Thursday</v>
      </c>
      <c r="B22" s="31">
        <f t="shared" si="1"/>
        <v>45883</v>
      </c>
      <c r="C22" s="7">
        <v>0</v>
      </c>
      <c r="D22" s="7"/>
      <c r="E22" s="7"/>
      <c r="F22" s="7"/>
      <c r="G22" s="17">
        <f t="shared" si="0"/>
        <v>0</v>
      </c>
      <c r="H22" s="22"/>
    </row>
    <row r="23" spans="1:8" ht="18" customHeight="1" x14ac:dyDescent="0.25">
      <c r="A23" s="32" t="str">
        <f>TEXT(Table1435678102729[[#This Row],[Date]],"DDDD")</f>
        <v>Friday</v>
      </c>
      <c r="B23" s="31">
        <f t="shared" si="1"/>
        <v>45884</v>
      </c>
      <c r="C23" s="7">
        <v>0</v>
      </c>
      <c r="D23" s="7"/>
      <c r="E23" s="7"/>
      <c r="F23" s="7"/>
      <c r="G23" s="17">
        <f t="shared" si="0"/>
        <v>0</v>
      </c>
      <c r="H23" s="22"/>
    </row>
    <row r="24" spans="1:8" x14ac:dyDescent="0.25">
      <c r="A24" s="14"/>
      <c r="B24" s="15" t="s">
        <v>7</v>
      </c>
      <c r="C24" s="15">
        <f>SUBTOTAL(109,Table1435678102729[Regular Hours])</f>
        <v>0</v>
      </c>
      <c r="D24" s="15">
        <f>SUBTOTAL(109,Table1435678102729[Holiday])</f>
        <v>0</v>
      </c>
      <c r="E24" s="15">
        <f>SUBTOTAL(109,Table1435678102729[Sick])</f>
        <v>0</v>
      </c>
      <c r="F24" s="15">
        <f>SUBTOTAL(109,Table1435678102729[Vacation])</f>
        <v>0</v>
      </c>
      <c r="G24" s="16">
        <f>SUBTOTAL(109,Table1435678102729[Total])</f>
        <v>0</v>
      </c>
      <c r="H24" s="15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26" spans="1:8" x14ac:dyDescent="0.25">
      <c r="A26" s="9"/>
      <c r="B26" s="9"/>
      <c r="C26" s="21" t="s">
        <v>12</v>
      </c>
      <c r="D26" s="18"/>
      <c r="E26" s="9"/>
      <c r="F26" s="9"/>
      <c r="G26" s="10"/>
      <c r="H26" s="9" t="s">
        <v>12</v>
      </c>
    </row>
    <row r="27" spans="1:8" x14ac:dyDescent="0.25">
      <c r="A27" s="20" t="s">
        <v>13</v>
      </c>
      <c r="B27" s="11"/>
      <c r="C27" s="12"/>
      <c r="D27" s="12"/>
      <c r="E27" s="19" t="s">
        <v>14</v>
      </c>
      <c r="G27" s="13"/>
      <c r="H27" s="12"/>
    </row>
  </sheetData>
  <mergeCells count="11">
    <mergeCell ref="A1:H1"/>
    <mergeCell ref="A2:F2"/>
    <mergeCell ref="A3:E3"/>
    <mergeCell ref="A4:E4"/>
    <mergeCell ref="F3:G3"/>
    <mergeCell ref="F4:G4"/>
    <mergeCell ref="A5:E5"/>
    <mergeCell ref="F5:H5"/>
    <mergeCell ref="A6:E6"/>
    <mergeCell ref="F6:H7"/>
    <mergeCell ref="A7:E7"/>
  </mergeCells>
  <pageMargins left="0.7" right="0.7" top="0.75" bottom="0.75" header="0.3" footer="0.3"/>
  <drawing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8"/>
  <sheetViews>
    <sheetView workbookViewId="0">
      <selection activeCell="H27" sqref="H27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26</v>
      </c>
      <c r="G3" s="45"/>
      <c r="H3" s="34">
        <v>45885</v>
      </c>
    </row>
    <row r="4" spans="1:8" x14ac:dyDescent="0.25">
      <c r="A4" s="35" t="s">
        <v>18</v>
      </c>
      <c r="B4" s="35"/>
      <c r="C4" s="35"/>
      <c r="D4" s="35"/>
      <c r="E4" s="35"/>
      <c r="F4" s="44" t="s">
        <v>25</v>
      </c>
      <c r="G4" s="45"/>
      <c r="H4" s="34">
        <v>45900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TEXT(Table143567810112831[[#This Row],[Date]],"dddd")</f>
        <v>Saturday</v>
      </c>
      <c r="B9" s="31">
        <f>H3</f>
        <v>45885</v>
      </c>
      <c r="C9" s="7">
        <v>0</v>
      </c>
      <c r="D9" s="7"/>
      <c r="E9" s="7"/>
      <c r="F9" s="7"/>
      <c r="G9" s="17">
        <f t="shared" ref="G9:G24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TEXT(Table143567810112831[[#This Row],[Date]],"dddd")</f>
        <v>Sunday</v>
      </c>
      <c r="B10" s="31">
        <f>B9+1</f>
        <v>45886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TEXT(Table143567810112831[[#This Row],[Date]],"dddd")</f>
        <v>Monday</v>
      </c>
      <c r="B11" s="31">
        <f>B10+1</f>
        <v>45887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TEXT(Table143567810112831[[#This Row],[Date]],"dddd")</f>
        <v>Tuesday</v>
      </c>
      <c r="B12" s="31">
        <f>B11+1</f>
        <v>45888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TEXT(Table143567810112831[[#This Row],[Date]],"dddd")</f>
        <v>Wednesday</v>
      </c>
      <c r="B13" s="31">
        <f t="shared" ref="B13:B24" si="1">B12+1</f>
        <v>45889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TEXT(Table143567810112831[[#This Row],[Date]],"dddd")</f>
        <v>Thursday</v>
      </c>
      <c r="B14" s="31">
        <f t="shared" si="1"/>
        <v>45890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TEXT(Table143567810112831[[#This Row],[Date]],"dddd")</f>
        <v>Friday</v>
      </c>
      <c r="B15" s="31">
        <f t="shared" si="1"/>
        <v>45891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TEXT(Table143567810112831[[#This Row],[Date]],"dddd")</f>
        <v>Saturday</v>
      </c>
      <c r="B16" s="31">
        <f t="shared" si="1"/>
        <v>45892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TEXT(Table143567810112831[[#This Row],[Date]],"dddd")</f>
        <v>Sunday</v>
      </c>
      <c r="B17" s="31">
        <f t="shared" si="1"/>
        <v>45893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TEXT(Table143567810112831[[#This Row],[Date]],"dddd")</f>
        <v>Monday</v>
      </c>
      <c r="B18" s="31">
        <f t="shared" si="1"/>
        <v>45894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TEXT(Table143567810112831[[#This Row],[Date]],"dddd")</f>
        <v>Tuesday</v>
      </c>
      <c r="B19" s="31">
        <f t="shared" si="1"/>
        <v>45895</v>
      </c>
      <c r="C19" s="7">
        <v>0</v>
      </c>
      <c r="D19" s="7"/>
      <c r="E19" s="7"/>
      <c r="F19" s="7"/>
      <c r="G19" s="17">
        <f t="shared" si="0"/>
        <v>0</v>
      </c>
      <c r="H19" s="22"/>
    </row>
    <row r="20" spans="1:8" ht="18" customHeight="1" x14ac:dyDescent="0.25">
      <c r="A20" s="32" t="str">
        <f>TEXT(Table143567810112831[[#This Row],[Date]],"dddd")</f>
        <v>Wednesday</v>
      </c>
      <c r="B20" s="31">
        <f t="shared" si="1"/>
        <v>45896</v>
      </c>
      <c r="C20" s="7">
        <v>0</v>
      </c>
      <c r="D20" s="7"/>
      <c r="E20" s="7"/>
      <c r="F20" s="7"/>
      <c r="G20" s="17">
        <f t="shared" si="0"/>
        <v>0</v>
      </c>
      <c r="H20" s="22"/>
    </row>
    <row r="21" spans="1:8" ht="18" customHeight="1" x14ac:dyDescent="0.25">
      <c r="A21" s="32" t="str">
        <f>TEXT(Table143567810112831[[#This Row],[Date]],"dddd")</f>
        <v>Thursday</v>
      </c>
      <c r="B21" s="31">
        <f t="shared" si="1"/>
        <v>45897</v>
      </c>
      <c r="C21" s="7">
        <v>0</v>
      </c>
      <c r="D21" s="7"/>
      <c r="E21" s="7"/>
      <c r="F21" s="7"/>
      <c r="G21" s="17">
        <f t="shared" si="0"/>
        <v>0</v>
      </c>
      <c r="H21" s="22"/>
    </row>
    <row r="22" spans="1:8" ht="18" customHeight="1" x14ac:dyDescent="0.25">
      <c r="A22" s="32" t="str">
        <f>TEXT(Table143567810112831[[#This Row],[Date]],"dddd")</f>
        <v>Friday</v>
      </c>
      <c r="B22" s="31">
        <f t="shared" si="1"/>
        <v>45898</v>
      </c>
      <c r="C22" s="7">
        <v>0</v>
      </c>
      <c r="D22" s="7"/>
      <c r="E22" s="7"/>
      <c r="F22" s="7"/>
      <c r="G22" s="17">
        <f t="shared" si="0"/>
        <v>0</v>
      </c>
      <c r="H22" s="22"/>
    </row>
    <row r="23" spans="1:8" ht="18" customHeight="1" x14ac:dyDescent="0.25">
      <c r="A23" s="32" t="str">
        <f>TEXT(Table143567810112831[[#This Row],[Date]],"dddd")</f>
        <v>Saturday</v>
      </c>
      <c r="B23" s="31">
        <f t="shared" si="1"/>
        <v>45899</v>
      </c>
      <c r="C23" s="7">
        <v>0</v>
      </c>
      <c r="D23" s="7"/>
      <c r="E23" s="7"/>
      <c r="F23" s="7"/>
      <c r="G23" s="17">
        <f t="shared" si="0"/>
        <v>0</v>
      </c>
      <c r="H23" s="22"/>
    </row>
    <row r="24" spans="1:8" ht="18" customHeight="1" x14ac:dyDescent="0.25">
      <c r="A24" s="32" t="str">
        <f>TEXT(Table143567810112831[[#This Row],[Date]],"dddd")</f>
        <v>Sunday</v>
      </c>
      <c r="B24" s="31">
        <f t="shared" si="1"/>
        <v>45900</v>
      </c>
      <c r="C24" s="7">
        <v>0</v>
      </c>
      <c r="D24" s="7"/>
      <c r="E24" s="7"/>
      <c r="F24" s="7"/>
      <c r="G24" s="17">
        <f t="shared" si="0"/>
        <v>0</v>
      </c>
      <c r="H24" s="22"/>
    </row>
    <row r="25" spans="1:8" x14ac:dyDescent="0.25">
      <c r="A25" s="14"/>
      <c r="B25" s="15" t="s">
        <v>7</v>
      </c>
      <c r="C25" s="15">
        <f>SUBTOTAL(109,Table143567810112831[Regular Hours])</f>
        <v>0</v>
      </c>
      <c r="D25" s="15">
        <f>SUBTOTAL(109,Table143567810112831[Holiday])</f>
        <v>0</v>
      </c>
      <c r="E25" s="15">
        <f>SUBTOTAL(109,Table143567810112831[Sick])</f>
        <v>0</v>
      </c>
      <c r="F25" s="15">
        <f>SUBTOTAL(109,Table143567810112831[Vacation])</f>
        <v>0</v>
      </c>
      <c r="G25" s="16">
        <f>SUBTOTAL(109,Table143567810112831[Total])</f>
        <v>0</v>
      </c>
      <c r="H25" s="15"/>
    </row>
    <row r="26" spans="1:8" x14ac:dyDescent="0.25">
      <c r="A26" s="8"/>
      <c r="B26" s="8"/>
      <c r="C26" s="8"/>
      <c r="D26" s="8"/>
      <c r="E26" s="8"/>
      <c r="F26" s="8"/>
      <c r="G26" s="8"/>
      <c r="H26" s="8"/>
    </row>
    <row r="27" spans="1:8" x14ac:dyDescent="0.25">
      <c r="A27" s="9"/>
      <c r="B27" s="9"/>
      <c r="C27" s="21" t="s">
        <v>12</v>
      </c>
      <c r="D27" s="18"/>
      <c r="E27" s="9"/>
      <c r="F27" s="9"/>
      <c r="G27" s="10"/>
      <c r="H27" s="9" t="s">
        <v>12</v>
      </c>
    </row>
    <row r="28" spans="1:8" x14ac:dyDescent="0.25">
      <c r="A28" s="20" t="s">
        <v>13</v>
      </c>
      <c r="B28" s="11"/>
      <c r="C28" s="12"/>
      <c r="D28" s="12"/>
      <c r="E28" s="19" t="s">
        <v>14</v>
      </c>
      <c r="G28" s="13"/>
      <c r="H28" s="12"/>
    </row>
  </sheetData>
  <mergeCells count="11">
    <mergeCell ref="A1:H1"/>
    <mergeCell ref="A2:F2"/>
    <mergeCell ref="A3:E3"/>
    <mergeCell ref="A4:E4"/>
    <mergeCell ref="F3:G3"/>
    <mergeCell ref="F4:G4"/>
    <mergeCell ref="A5:E5"/>
    <mergeCell ref="F5:H5"/>
    <mergeCell ref="A6:E6"/>
    <mergeCell ref="F6:H7"/>
    <mergeCell ref="A7:E7"/>
  </mergeCells>
  <pageMargins left="0.7" right="0.7" top="0.75" bottom="0.75" header="0.3" footer="0.3"/>
  <drawing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27"/>
  <sheetViews>
    <sheetView workbookViewId="0">
      <selection activeCell="H28" sqref="H28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24</v>
      </c>
      <c r="G3" s="45"/>
      <c r="H3" s="34">
        <v>45901</v>
      </c>
    </row>
    <row r="4" spans="1:8" x14ac:dyDescent="0.25">
      <c r="A4" s="35" t="s">
        <v>18</v>
      </c>
      <c r="B4" s="35"/>
      <c r="C4" s="35"/>
      <c r="D4" s="35"/>
      <c r="E4" s="35"/>
      <c r="F4" s="44" t="s">
        <v>19</v>
      </c>
      <c r="G4" s="45"/>
      <c r="H4" s="34">
        <v>45915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TEXT(Table143567810272932[[#This Row],[Date]],"DDDD")</f>
        <v>Monday</v>
      </c>
      <c r="B9" s="31">
        <f>H3</f>
        <v>45901</v>
      </c>
      <c r="C9" s="7">
        <v>0</v>
      </c>
      <c r="D9" s="7"/>
      <c r="E9" s="7"/>
      <c r="F9" s="7"/>
      <c r="G9" s="17">
        <f t="shared" ref="G9:G23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TEXT(Table143567810272932[[#This Row],[Date]],"DDDD")</f>
        <v>Tuesday</v>
      </c>
      <c r="B10" s="31">
        <f>B9+1</f>
        <v>45902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TEXT(Table143567810272932[[#This Row],[Date]],"DDDD")</f>
        <v>Wednesday</v>
      </c>
      <c r="B11" s="31">
        <f>B10+1</f>
        <v>45903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TEXT(Table143567810272932[[#This Row],[Date]],"DDDD")</f>
        <v>Thursday</v>
      </c>
      <c r="B12" s="31">
        <f>B11+1</f>
        <v>45904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TEXT(Table143567810272932[[#This Row],[Date]],"DDDD")</f>
        <v>Friday</v>
      </c>
      <c r="B13" s="31">
        <f t="shared" ref="B13:B23" si="1">B12+1</f>
        <v>45905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TEXT(Table143567810272932[[#This Row],[Date]],"DDDD")</f>
        <v>Saturday</v>
      </c>
      <c r="B14" s="31">
        <f t="shared" si="1"/>
        <v>45906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TEXT(Table143567810272932[[#This Row],[Date]],"DDDD")</f>
        <v>Sunday</v>
      </c>
      <c r="B15" s="31">
        <f t="shared" si="1"/>
        <v>45907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TEXT(Table143567810272932[[#This Row],[Date]],"DDDD")</f>
        <v>Monday</v>
      </c>
      <c r="B16" s="31">
        <f t="shared" si="1"/>
        <v>45908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TEXT(Table143567810272932[[#This Row],[Date]],"DDDD")</f>
        <v>Tuesday</v>
      </c>
      <c r="B17" s="31">
        <f t="shared" si="1"/>
        <v>45909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TEXT(Table143567810272932[[#This Row],[Date]],"DDDD")</f>
        <v>Wednesday</v>
      </c>
      <c r="B18" s="31">
        <f t="shared" si="1"/>
        <v>45910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TEXT(Table143567810272932[[#This Row],[Date]],"DDDD")</f>
        <v>Thursday</v>
      </c>
      <c r="B19" s="31">
        <f t="shared" si="1"/>
        <v>45911</v>
      </c>
      <c r="C19" s="7">
        <v>0</v>
      </c>
      <c r="D19" s="7"/>
      <c r="E19" s="7"/>
      <c r="F19" s="7"/>
      <c r="G19" s="17">
        <f t="shared" si="0"/>
        <v>0</v>
      </c>
      <c r="H19" s="22"/>
    </row>
    <row r="20" spans="1:8" ht="18" customHeight="1" x14ac:dyDescent="0.25">
      <c r="A20" s="32" t="str">
        <f>TEXT(Table143567810272932[[#This Row],[Date]],"DDDD")</f>
        <v>Friday</v>
      </c>
      <c r="B20" s="31">
        <f t="shared" si="1"/>
        <v>45912</v>
      </c>
      <c r="C20" s="7">
        <v>0</v>
      </c>
      <c r="D20" s="7"/>
      <c r="E20" s="7"/>
      <c r="F20" s="7"/>
      <c r="G20" s="17">
        <f t="shared" si="0"/>
        <v>0</v>
      </c>
      <c r="H20" s="22"/>
    </row>
    <row r="21" spans="1:8" ht="18" customHeight="1" x14ac:dyDescent="0.25">
      <c r="A21" s="32" t="str">
        <f>TEXT(Table143567810272932[[#This Row],[Date]],"DDDD")</f>
        <v>Saturday</v>
      </c>
      <c r="B21" s="31">
        <f t="shared" si="1"/>
        <v>45913</v>
      </c>
      <c r="C21" s="7">
        <v>0</v>
      </c>
      <c r="D21" s="7"/>
      <c r="E21" s="7"/>
      <c r="F21" s="7"/>
      <c r="G21" s="17">
        <f t="shared" si="0"/>
        <v>0</v>
      </c>
      <c r="H21" s="22"/>
    </row>
    <row r="22" spans="1:8" ht="18" customHeight="1" x14ac:dyDescent="0.25">
      <c r="A22" s="32" t="str">
        <f>TEXT(Table143567810272932[[#This Row],[Date]],"DDDD")</f>
        <v>Sunday</v>
      </c>
      <c r="B22" s="31">
        <f t="shared" si="1"/>
        <v>45914</v>
      </c>
      <c r="C22" s="7">
        <v>0</v>
      </c>
      <c r="D22" s="7"/>
      <c r="E22" s="7"/>
      <c r="F22" s="7"/>
      <c r="G22" s="17">
        <f t="shared" si="0"/>
        <v>0</v>
      </c>
      <c r="H22" s="22"/>
    </row>
    <row r="23" spans="1:8" ht="18" customHeight="1" x14ac:dyDescent="0.25">
      <c r="A23" s="32" t="str">
        <f>TEXT(Table143567810272932[[#This Row],[Date]],"DDDD")</f>
        <v>Monday</v>
      </c>
      <c r="B23" s="31">
        <f t="shared" si="1"/>
        <v>45915</v>
      </c>
      <c r="C23" s="7">
        <v>0</v>
      </c>
      <c r="D23" s="7"/>
      <c r="E23" s="7"/>
      <c r="F23" s="7"/>
      <c r="G23" s="17">
        <f t="shared" si="0"/>
        <v>0</v>
      </c>
      <c r="H23" s="22"/>
    </row>
    <row r="24" spans="1:8" x14ac:dyDescent="0.25">
      <c r="A24" s="14"/>
      <c r="B24" s="15" t="s">
        <v>7</v>
      </c>
      <c r="C24" s="15">
        <f>SUBTOTAL(109,Table143567810272932[Regular Hours])</f>
        <v>0</v>
      </c>
      <c r="D24" s="15">
        <f>SUBTOTAL(109,Table143567810272932[Holiday])</f>
        <v>0</v>
      </c>
      <c r="E24" s="15">
        <f>SUBTOTAL(109,Table143567810272932[Sick])</f>
        <v>0</v>
      </c>
      <c r="F24" s="15">
        <f>SUBTOTAL(109,Table143567810272932[Vacation])</f>
        <v>0</v>
      </c>
      <c r="G24" s="16">
        <f>SUBTOTAL(109,Table143567810272932[Total])</f>
        <v>0</v>
      </c>
      <c r="H24" s="15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26" spans="1:8" x14ac:dyDescent="0.25">
      <c r="A26" s="9"/>
      <c r="B26" s="9"/>
      <c r="C26" s="21" t="s">
        <v>12</v>
      </c>
      <c r="D26" s="18"/>
      <c r="E26" s="9"/>
      <c r="F26" s="9"/>
      <c r="G26" s="10"/>
      <c r="H26" s="9" t="s">
        <v>12</v>
      </c>
    </row>
    <row r="27" spans="1:8" x14ac:dyDescent="0.25">
      <c r="A27" s="20" t="s">
        <v>13</v>
      </c>
      <c r="B27" s="11"/>
      <c r="C27" s="12"/>
      <c r="D27" s="12"/>
      <c r="E27" s="19" t="s">
        <v>14</v>
      </c>
      <c r="G27" s="13"/>
      <c r="H27" s="12"/>
    </row>
  </sheetData>
  <mergeCells count="11">
    <mergeCell ref="A1:H1"/>
    <mergeCell ref="A2:F2"/>
    <mergeCell ref="A3:E3"/>
    <mergeCell ref="A4:E4"/>
    <mergeCell ref="F3:G3"/>
    <mergeCell ref="F4:G4"/>
    <mergeCell ref="A5:E5"/>
    <mergeCell ref="F5:H5"/>
    <mergeCell ref="A6:E6"/>
    <mergeCell ref="F6:H7"/>
    <mergeCell ref="A7:E7"/>
  </mergeCells>
  <pageMargins left="0.7" right="0.7" top="0.75" bottom="0.75" header="0.3" footer="0.3"/>
  <drawing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27"/>
  <sheetViews>
    <sheetView workbookViewId="0">
      <selection activeCell="H26" sqref="H26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26</v>
      </c>
      <c r="G3" s="45"/>
      <c r="H3" s="34">
        <v>45916</v>
      </c>
    </row>
    <row r="4" spans="1:8" x14ac:dyDescent="0.25">
      <c r="A4" s="35" t="s">
        <v>18</v>
      </c>
      <c r="B4" s="35"/>
      <c r="C4" s="35"/>
      <c r="D4" s="35"/>
      <c r="E4" s="35"/>
      <c r="F4" s="44" t="s">
        <v>25</v>
      </c>
      <c r="G4" s="45"/>
      <c r="H4" s="34">
        <v>45930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TEXT(Table143567810112634[[#This Row],[Date]],"dddd")</f>
        <v>Tuesday</v>
      </c>
      <c r="B9" s="31">
        <f>H3</f>
        <v>45916</v>
      </c>
      <c r="C9" s="7">
        <v>0</v>
      </c>
      <c r="D9" s="7"/>
      <c r="E9" s="7"/>
      <c r="F9" s="7"/>
      <c r="G9" s="17">
        <f t="shared" ref="G9:G23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TEXT(Table143567810112634[[#This Row],[Date]],"dddd")</f>
        <v>Wednesday</v>
      </c>
      <c r="B10" s="31">
        <f>B9+1</f>
        <v>45917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TEXT(Table143567810112634[[#This Row],[Date]],"dddd")</f>
        <v>Thursday</v>
      </c>
      <c r="B11" s="31">
        <f>B10+1</f>
        <v>45918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TEXT(Table143567810112634[[#This Row],[Date]],"dddd")</f>
        <v>Friday</v>
      </c>
      <c r="B12" s="31">
        <f>B11+1</f>
        <v>45919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TEXT(Table143567810112634[[#This Row],[Date]],"dddd")</f>
        <v>Saturday</v>
      </c>
      <c r="B13" s="31">
        <f t="shared" ref="B13:B23" si="1">B12+1</f>
        <v>45920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TEXT(Table143567810112634[[#This Row],[Date]],"dddd")</f>
        <v>Sunday</v>
      </c>
      <c r="B14" s="31">
        <f t="shared" si="1"/>
        <v>45921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TEXT(Table143567810112634[[#This Row],[Date]],"dddd")</f>
        <v>Monday</v>
      </c>
      <c r="B15" s="31">
        <f t="shared" si="1"/>
        <v>45922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TEXT(Table143567810112634[[#This Row],[Date]],"dddd")</f>
        <v>Tuesday</v>
      </c>
      <c r="B16" s="31">
        <f t="shared" si="1"/>
        <v>45923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TEXT(Table143567810112634[[#This Row],[Date]],"dddd")</f>
        <v>Wednesday</v>
      </c>
      <c r="B17" s="31">
        <f t="shared" si="1"/>
        <v>45924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TEXT(Table143567810112634[[#This Row],[Date]],"dddd")</f>
        <v>Thursday</v>
      </c>
      <c r="B18" s="31">
        <f t="shared" si="1"/>
        <v>45925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TEXT(Table143567810112634[[#This Row],[Date]],"dddd")</f>
        <v>Friday</v>
      </c>
      <c r="B19" s="31">
        <f t="shared" si="1"/>
        <v>45926</v>
      </c>
      <c r="C19" s="7">
        <v>0</v>
      </c>
      <c r="D19" s="7"/>
      <c r="E19" s="7"/>
      <c r="F19" s="7"/>
      <c r="G19" s="17">
        <f t="shared" si="0"/>
        <v>0</v>
      </c>
      <c r="H19" s="22"/>
    </row>
    <row r="20" spans="1:8" ht="18" customHeight="1" x14ac:dyDescent="0.25">
      <c r="A20" s="32" t="str">
        <f>TEXT(Table143567810112634[[#This Row],[Date]],"dddd")</f>
        <v>Saturday</v>
      </c>
      <c r="B20" s="31">
        <f t="shared" si="1"/>
        <v>45927</v>
      </c>
      <c r="C20" s="7">
        <v>0</v>
      </c>
      <c r="D20" s="7"/>
      <c r="E20" s="7"/>
      <c r="F20" s="7"/>
      <c r="G20" s="17">
        <f t="shared" si="0"/>
        <v>0</v>
      </c>
      <c r="H20" s="22"/>
    </row>
    <row r="21" spans="1:8" ht="18" customHeight="1" x14ac:dyDescent="0.25">
      <c r="A21" s="32" t="str">
        <f>TEXT(Table143567810112634[[#This Row],[Date]],"dddd")</f>
        <v>Sunday</v>
      </c>
      <c r="B21" s="31">
        <f t="shared" si="1"/>
        <v>45928</v>
      </c>
      <c r="C21" s="7">
        <v>0</v>
      </c>
      <c r="D21" s="7"/>
      <c r="E21" s="7"/>
      <c r="F21" s="7"/>
      <c r="G21" s="17">
        <f t="shared" si="0"/>
        <v>0</v>
      </c>
      <c r="H21" s="22"/>
    </row>
    <row r="22" spans="1:8" ht="18" customHeight="1" x14ac:dyDescent="0.25">
      <c r="A22" s="32" t="str">
        <f>TEXT(Table143567810112634[[#This Row],[Date]],"dddd")</f>
        <v>Monday</v>
      </c>
      <c r="B22" s="31">
        <f t="shared" si="1"/>
        <v>45929</v>
      </c>
      <c r="C22" s="7">
        <v>0</v>
      </c>
      <c r="D22" s="7"/>
      <c r="E22" s="7"/>
      <c r="F22" s="7"/>
      <c r="G22" s="17">
        <f t="shared" si="0"/>
        <v>0</v>
      </c>
      <c r="H22" s="22"/>
    </row>
    <row r="23" spans="1:8" ht="18" customHeight="1" x14ac:dyDescent="0.25">
      <c r="A23" s="32" t="str">
        <f>TEXT(Table143567810112634[[#This Row],[Date]],"dddd")</f>
        <v>Tuesday</v>
      </c>
      <c r="B23" s="31">
        <f t="shared" si="1"/>
        <v>45930</v>
      </c>
      <c r="C23" s="7">
        <v>0</v>
      </c>
      <c r="D23" s="7"/>
      <c r="E23" s="7"/>
      <c r="F23" s="7"/>
      <c r="G23" s="17">
        <f t="shared" si="0"/>
        <v>0</v>
      </c>
      <c r="H23" s="22"/>
    </row>
    <row r="24" spans="1:8" x14ac:dyDescent="0.25">
      <c r="A24" s="14"/>
      <c r="B24" s="15" t="s">
        <v>7</v>
      </c>
      <c r="C24" s="15">
        <f>SUBTOTAL(109,Table143567810112634[Regular Hours])</f>
        <v>0</v>
      </c>
      <c r="D24" s="15">
        <f>SUBTOTAL(109,Table143567810112634[Holiday])</f>
        <v>0</v>
      </c>
      <c r="E24" s="15">
        <f>SUBTOTAL(109,Table143567810112634[Sick])</f>
        <v>0</v>
      </c>
      <c r="F24" s="15">
        <f>SUBTOTAL(109,Table143567810112634[Vacation])</f>
        <v>0</v>
      </c>
      <c r="G24" s="16">
        <f>SUBTOTAL(109,Table143567810112634[Total])</f>
        <v>0</v>
      </c>
      <c r="H24" s="15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26" spans="1:8" x14ac:dyDescent="0.25">
      <c r="A26" s="9"/>
      <c r="B26" s="9"/>
      <c r="C26" s="21" t="s">
        <v>12</v>
      </c>
      <c r="D26" s="18"/>
      <c r="E26" s="9"/>
      <c r="F26" s="9"/>
      <c r="G26" s="10"/>
      <c r="H26" s="9" t="s">
        <v>12</v>
      </c>
    </row>
    <row r="27" spans="1:8" x14ac:dyDescent="0.25">
      <c r="A27" s="20" t="s">
        <v>13</v>
      </c>
      <c r="B27" s="11"/>
      <c r="C27" s="12"/>
      <c r="D27" s="12"/>
      <c r="E27" s="19" t="s">
        <v>14</v>
      </c>
      <c r="G27" s="13"/>
      <c r="H27" s="12"/>
    </row>
  </sheetData>
  <mergeCells count="11">
    <mergeCell ref="A1:H1"/>
    <mergeCell ref="A2:F2"/>
    <mergeCell ref="A3:E3"/>
    <mergeCell ref="A4:E4"/>
    <mergeCell ref="F3:G3"/>
    <mergeCell ref="F4:G4"/>
    <mergeCell ref="A5:E5"/>
    <mergeCell ref="F5:H5"/>
    <mergeCell ref="A6:E6"/>
    <mergeCell ref="F6:H7"/>
    <mergeCell ref="A7:E7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tabSelected="1" workbookViewId="0">
      <selection activeCell="D29" sqref="D29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20</v>
      </c>
      <c r="B3" s="35"/>
      <c r="C3" s="35"/>
      <c r="D3" s="35"/>
      <c r="E3" s="35"/>
      <c r="F3" s="44" t="s">
        <v>22</v>
      </c>
      <c r="G3" s="45"/>
      <c r="H3" s="34">
        <v>45658</v>
      </c>
    </row>
    <row r="4" spans="1:8" x14ac:dyDescent="0.25">
      <c r="A4" s="35" t="s">
        <v>21</v>
      </c>
      <c r="B4" s="35"/>
      <c r="C4" s="35"/>
      <c r="D4" s="35"/>
      <c r="E4" s="35"/>
      <c r="F4" s="44" t="s">
        <v>23</v>
      </c>
      <c r="G4" s="45"/>
      <c r="H4" s="34">
        <v>45672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TEXT(Table143[[#This Row],[Date]],"DDDD")</f>
        <v>Wednesday</v>
      </c>
      <c r="B9" s="31">
        <f>H3</f>
        <v>45658</v>
      </c>
      <c r="C9" s="27">
        <v>0</v>
      </c>
      <c r="D9" s="7"/>
      <c r="E9" s="7"/>
      <c r="F9" s="7"/>
      <c r="G9" s="29">
        <f t="shared" ref="G9:G19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TEXT(Table143[[#This Row],[Date]],"DDDD")</f>
        <v>Thursday</v>
      </c>
      <c r="B10" s="31">
        <f>B9+1</f>
        <v>45659</v>
      </c>
      <c r="C10" s="27">
        <v>0</v>
      </c>
      <c r="D10" s="7"/>
      <c r="E10" s="7"/>
      <c r="F10" s="7"/>
      <c r="G10" s="29">
        <f t="shared" si="0"/>
        <v>0</v>
      </c>
      <c r="H10" s="22"/>
    </row>
    <row r="11" spans="1:8" ht="18" customHeight="1" x14ac:dyDescent="0.25">
      <c r="A11" s="32" t="str">
        <f>TEXT(Table143[[#This Row],[Date]],"DDDD")</f>
        <v>Friday</v>
      </c>
      <c r="B11" s="31">
        <f>B10+1</f>
        <v>45660</v>
      </c>
      <c r="C11" s="27">
        <v>0</v>
      </c>
      <c r="D11" s="7"/>
      <c r="E11" s="7"/>
      <c r="F11" s="7"/>
      <c r="G11" s="29">
        <f t="shared" si="0"/>
        <v>0</v>
      </c>
      <c r="H11" s="22"/>
    </row>
    <row r="12" spans="1:8" ht="18" customHeight="1" x14ac:dyDescent="0.25">
      <c r="A12" s="32" t="str">
        <f>TEXT(Table143[[#This Row],[Date]],"DDDD")</f>
        <v>Saturday</v>
      </c>
      <c r="B12" s="31">
        <f>B11+1</f>
        <v>45661</v>
      </c>
      <c r="C12" s="27">
        <v>0</v>
      </c>
      <c r="D12" s="7"/>
      <c r="E12" s="7"/>
      <c r="F12" s="7"/>
      <c r="G12" s="29">
        <f t="shared" si="0"/>
        <v>0</v>
      </c>
      <c r="H12" s="22"/>
    </row>
    <row r="13" spans="1:8" ht="18" customHeight="1" x14ac:dyDescent="0.25">
      <c r="A13" s="32" t="str">
        <f>TEXT(Table143[[#This Row],[Date]],"DDDD")</f>
        <v>Sunday</v>
      </c>
      <c r="B13" s="31">
        <f t="shared" ref="B13:B23" si="1">B12+1</f>
        <v>45662</v>
      </c>
      <c r="C13" s="27">
        <v>0</v>
      </c>
      <c r="D13" s="7"/>
      <c r="E13" s="7"/>
      <c r="F13" s="7"/>
      <c r="G13" s="29">
        <f t="shared" si="0"/>
        <v>0</v>
      </c>
      <c r="H13" s="22"/>
    </row>
    <row r="14" spans="1:8" ht="18" customHeight="1" x14ac:dyDescent="0.25">
      <c r="A14" s="32" t="str">
        <f>TEXT(Table143[[#This Row],[Date]],"DDDD")</f>
        <v>Monday</v>
      </c>
      <c r="B14" s="31">
        <f t="shared" si="1"/>
        <v>45663</v>
      </c>
      <c r="C14" s="27">
        <v>0</v>
      </c>
      <c r="D14" s="7"/>
      <c r="E14" s="7"/>
      <c r="F14" s="7"/>
      <c r="G14" s="29">
        <f t="shared" si="0"/>
        <v>0</v>
      </c>
      <c r="H14" s="23"/>
    </row>
    <row r="15" spans="1:8" ht="18" customHeight="1" x14ac:dyDescent="0.25">
      <c r="A15" s="32" t="str">
        <f>TEXT(Table143[[#This Row],[Date]],"DDDD")</f>
        <v>Tuesday</v>
      </c>
      <c r="B15" s="31">
        <f t="shared" si="1"/>
        <v>45664</v>
      </c>
      <c r="C15" s="27">
        <v>0</v>
      </c>
      <c r="D15" s="7"/>
      <c r="E15" s="7"/>
      <c r="F15" s="7"/>
      <c r="G15" s="29">
        <f t="shared" si="0"/>
        <v>0</v>
      </c>
      <c r="H15" s="22"/>
    </row>
    <row r="16" spans="1:8" ht="18" customHeight="1" x14ac:dyDescent="0.25">
      <c r="A16" s="32" t="str">
        <f>TEXT(Table143[[#This Row],[Date]],"DDDD")</f>
        <v>Wednesday</v>
      </c>
      <c r="B16" s="31">
        <f t="shared" si="1"/>
        <v>45665</v>
      </c>
      <c r="C16" s="27">
        <v>0</v>
      </c>
      <c r="D16" s="7"/>
      <c r="E16" s="7"/>
      <c r="F16" s="7"/>
      <c r="G16" s="29">
        <f t="shared" si="0"/>
        <v>0</v>
      </c>
      <c r="H16" s="22"/>
    </row>
    <row r="17" spans="1:8" ht="18" customHeight="1" x14ac:dyDescent="0.25">
      <c r="A17" s="32" t="str">
        <f>TEXT(Table143[[#This Row],[Date]],"DDDD")</f>
        <v>Thursday</v>
      </c>
      <c r="B17" s="31">
        <f t="shared" si="1"/>
        <v>45666</v>
      </c>
      <c r="C17" s="27">
        <v>0</v>
      </c>
      <c r="D17" s="7"/>
      <c r="E17" s="7"/>
      <c r="F17" s="7"/>
      <c r="G17" s="29">
        <f t="shared" si="0"/>
        <v>0</v>
      </c>
      <c r="H17" s="22"/>
    </row>
    <row r="18" spans="1:8" ht="18" customHeight="1" x14ac:dyDescent="0.25">
      <c r="A18" s="32" t="str">
        <f>TEXT(Table143[[#This Row],[Date]],"DDDD")</f>
        <v>Friday</v>
      </c>
      <c r="B18" s="31">
        <f t="shared" si="1"/>
        <v>45667</v>
      </c>
      <c r="C18" s="27">
        <v>0</v>
      </c>
      <c r="D18" s="7"/>
      <c r="E18" s="7"/>
      <c r="F18" s="7"/>
      <c r="G18" s="29">
        <f t="shared" si="0"/>
        <v>0</v>
      </c>
      <c r="H18" s="22"/>
    </row>
    <row r="19" spans="1:8" ht="18" customHeight="1" x14ac:dyDescent="0.25">
      <c r="A19" s="32" t="str">
        <f>TEXT(Table143[[#This Row],[Date]],"DDDD")</f>
        <v>Saturday</v>
      </c>
      <c r="B19" s="31">
        <f t="shared" si="1"/>
        <v>45668</v>
      </c>
      <c r="C19" s="27">
        <v>0</v>
      </c>
      <c r="D19" s="7"/>
      <c r="E19" s="7"/>
      <c r="F19" s="7"/>
      <c r="G19" s="29">
        <f t="shared" si="0"/>
        <v>0</v>
      </c>
      <c r="H19" s="22"/>
    </row>
    <row r="20" spans="1:8" ht="18" customHeight="1" x14ac:dyDescent="0.25">
      <c r="A20" s="32" t="str">
        <f>TEXT(Table143[[#This Row],[Date]],"DDDD")</f>
        <v>Sunday</v>
      </c>
      <c r="B20" s="31">
        <f t="shared" si="1"/>
        <v>45669</v>
      </c>
      <c r="C20" s="27">
        <v>0</v>
      </c>
      <c r="D20" s="7"/>
      <c r="E20" s="7"/>
      <c r="F20" s="7"/>
      <c r="G20" s="29">
        <f>IF(SUM(C20:F20)&gt;24,"You've entered more than 24 hours.",SUM(C20:F20))</f>
        <v>0</v>
      </c>
      <c r="H20" s="22"/>
    </row>
    <row r="21" spans="1:8" ht="18" customHeight="1" x14ac:dyDescent="0.25">
      <c r="A21" s="32" t="str">
        <f>TEXT(Table143[[#This Row],[Date]],"DDDD")</f>
        <v>Monday</v>
      </c>
      <c r="B21" s="31">
        <f t="shared" si="1"/>
        <v>45670</v>
      </c>
      <c r="C21" s="27">
        <v>0</v>
      </c>
      <c r="D21" s="7"/>
      <c r="E21" s="7"/>
      <c r="F21" s="7"/>
      <c r="G21" s="29">
        <f>IF(SUM(C21:F21)&gt;24,"You've entered more than 24 hours.",SUM(C21:F21))</f>
        <v>0</v>
      </c>
      <c r="H21" s="23"/>
    </row>
    <row r="22" spans="1:8" ht="18" customHeight="1" x14ac:dyDescent="0.25">
      <c r="A22" s="32" t="str">
        <f>TEXT(Table143[[#This Row],[Date]],"DDDD")</f>
        <v>Tuesday</v>
      </c>
      <c r="B22" s="31">
        <f t="shared" si="1"/>
        <v>45671</v>
      </c>
      <c r="C22" s="28">
        <v>0</v>
      </c>
      <c r="D22" s="25"/>
      <c r="E22" s="24"/>
      <c r="F22" s="24"/>
      <c r="G22" s="30">
        <f>IF(SUM(C22:F22)&gt;24,"You've entered more than 24 hours.",SUM(C22:F22))</f>
        <v>0</v>
      </c>
      <c r="H22" s="26"/>
    </row>
    <row r="23" spans="1:8" ht="18" customHeight="1" x14ac:dyDescent="0.25">
      <c r="A23" s="32" t="str">
        <f>TEXT(Table143[[#This Row],[Date]],"DDDD")</f>
        <v>Wednesday</v>
      </c>
      <c r="B23" s="31">
        <f t="shared" si="1"/>
        <v>45672</v>
      </c>
      <c r="C23" s="27">
        <v>0</v>
      </c>
      <c r="D23" s="7"/>
      <c r="E23" s="7"/>
      <c r="F23" s="7"/>
      <c r="G23" s="29">
        <f>IF(SUM(C23:F23)&gt;24,"You've entered more than 24 hours.",SUM(C23:F23))</f>
        <v>0</v>
      </c>
      <c r="H23" s="23"/>
    </row>
    <row r="24" spans="1:8" x14ac:dyDescent="0.25">
      <c r="A24" s="14"/>
      <c r="B24" s="15" t="s">
        <v>7</v>
      </c>
      <c r="C24" s="15">
        <f>SUBTOTAL(109,Table143[Regular Hours])</f>
        <v>0</v>
      </c>
      <c r="D24" s="15">
        <f>SUBTOTAL(109,Table143[Holiday])</f>
        <v>0</v>
      </c>
      <c r="E24" s="15">
        <f>SUBTOTAL(109,Table143[Sick])</f>
        <v>0</v>
      </c>
      <c r="F24" s="15">
        <f>SUBTOTAL(109,Table143[Vacation])</f>
        <v>0</v>
      </c>
      <c r="G24" s="16">
        <f>SUBTOTAL(109,Table143[Total])</f>
        <v>0</v>
      </c>
      <c r="H24" s="15"/>
    </row>
    <row r="25" spans="1:8" x14ac:dyDescent="0.25">
      <c r="A25" s="33"/>
      <c r="B25" s="33"/>
      <c r="C25" s="33"/>
      <c r="D25" s="33"/>
      <c r="E25" s="33"/>
      <c r="F25" s="33"/>
      <c r="G25" s="33"/>
      <c r="H25" s="33"/>
    </row>
    <row r="26" spans="1:8" x14ac:dyDescent="0.25">
      <c r="A26" s="9"/>
      <c r="B26" s="9"/>
      <c r="C26" s="21" t="s">
        <v>12</v>
      </c>
      <c r="D26" s="18"/>
      <c r="E26" s="9"/>
      <c r="F26" s="9"/>
      <c r="G26" s="10"/>
      <c r="H26" s="9" t="s">
        <v>12</v>
      </c>
    </row>
    <row r="27" spans="1:8" x14ac:dyDescent="0.25">
      <c r="A27" s="20" t="s">
        <v>13</v>
      </c>
      <c r="B27" s="11"/>
      <c r="C27" s="12"/>
      <c r="D27" s="12"/>
      <c r="E27" s="19" t="s">
        <v>14</v>
      </c>
      <c r="G27" s="13"/>
      <c r="H27" s="12"/>
    </row>
  </sheetData>
  <mergeCells count="11">
    <mergeCell ref="A5:E5"/>
    <mergeCell ref="F5:H5"/>
    <mergeCell ref="A6:E6"/>
    <mergeCell ref="F6:H7"/>
    <mergeCell ref="A1:H1"/>
    <mergeCell ref="A2:F2"/>
    <mergeCell ref="A3:E3"/>
    <mergeCell ref="A4:E4"/>
    <mergeCell ref="A7:E7"/>
    <mergeCell ref="F3:G3"/>
    <mergeCell ref="F4:G4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27"/>
  <sheetViews>
    <sheetView workbookViewId="0">
      <selection activeCell="H28" sqref="H28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24</v>
      </c>
      <c r="G3" s="45"/>
      <c r="H3" s="34">
        <v>45931</v>
      </c>
    </row>
    <row r="4" spans="1:8" x14ac:dyDescent="0.25">
      <c r="A4" s="35" t="s">
        <v>18</v>
      </c>
      <c r="B4" s="35"/>
      <c r="C4" s="35"/>
      <c r="D4" s="35"/>
      <c r="E4" s="35"/>
      <c r="F4" s="44" t="s">
        <v>19</v>
      </c>
      <c r="G4" s="45"/>
      <c r="H4" s="34">
        <v>45945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TEXT(Table14356781027293236[[#This Row],[Date]],"DDDD")</f>
        <v>Wednesday</v>
      </c>
      <c r="B9" s="31">
        <f>H3</f>
        <v>45931</v>
      </c>
      <c r="C9" s="7">
        <v>0</v>
      </c>
      <c r="D9" s="7"/>
      <c r="E9" s="7"/>
      <c r="F9" s="7"/>
      <c r="G9" s="17">
        <f t="shared" ref="G9:G23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TEXT(Table14356781027293236[[#This Row],[Date]],"DDDD")</f>
        <v>Thursday</v>
      </c>
      <c r="B10" s="31">
        <f>B9+1</f>
        <v>45932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TEXT(Table14356781027293236[[#This Row],[Date]],"DDDD")</f>
        <v>Friday</v>
      </c>
      <c r="B11" s="31">
        <f>B10+1</f>
        <v>45933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TEXT(Table14356781027293236[[#This Row],[Date]],"DDDD")</f>
        <v>Saturday</v>
      </c>
      <c r="B12" s="31">
        <f>B11+1</f>
        <v>45934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TEXT(Table14356781027293236[[#This Row],[Date]],"DDDD")</f>
        <v>Sunday</v>
      </c>
      <c r="B13" s="31">
        <f t="shared" ref="B13:B23" si="1">B12+1</f>
        <v>45935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TEXT(Table14356781027293236[[#This Row],[Date]],"DDDD")</f>
        <v>Monday</v>
      </c>
      <c r="B14" s="31">
        <f t="shared" si="1"/>
        <v>45936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TEXT(Table14356781027293236[[#This Row],[Date]],"DDDD")</f>
        <v>Tuesday</v>
      </c>
      <c r="B15" s="31">
        <f t="shared" si="1"/>
        <v>45937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TEXT(Table14356781027293236[[#This Row],[Date]],"DDDD")</f>
        <v>Wednesday</v>
      </c>
      <c r="B16" s="31">
        <f t="shared" si="1"/>
        <v>45938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TEXT(Table14356781027293236[[#This Row],[Date]],"DDDD")</f>
        <v>Thursday</v>
      </c>
      <c r="B17" s="31">
        <f t="shared" si="1"/>
        <v>45939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TEXT(Table14356781027293236[[#This Row],[Date]],"DDDD")</f>
        <v>Friday</v>
      </c>
      <c r="B18" s="31">
        <f t="shared" si="1"/>
        <v>45940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TEXT(Table14356781027293236[[#This Row],[Date]],"DDDD")</f>
        <v>Saturday</v>
      </c>
      <c r="B19" s="31">
        <f t="shared" si="1"/>
        <v>45941</v>
      </c>
      <c r="C19" s="7">
        <v>0</v>
      </c>
      <c r="D19" s="7"/>
      <c r="E19" s="7"/>
      <c r="F19" s="7"/>
      <c r="G19" s="17">
        <f t="shared" si="0"/>
        <v>0</v>
      </c>
      <c r="H19" s="22"/>
    </row>
    <row r="20" spans="1:8" ht="18" customHeight="1" x14ac:dyDescent="0.25">
      <c r="A20" s="32" t="str">
        <f>TEXT(Table14356781027293236[[#This Row],[Date]],"DDDD")</f>
        <v>Sunday</v>
      </c>
      <c r="B20" s="31">
        <f t="shared" si="1"/>
        <v>45942</v>
      </c>
      <c r="C20" s="7">
        <v>0</v>
      </c>
      <c r="D20" s="7"/>
      <c r="E20" s="7"/>
      <c r="F20" s="7"/>
      <c r="G20" s="17">
        <f t="shared" si="0"/>
        <v>0</v>
      </c>
      <c r="H20" s="22"/>
    </row>
    <row r="21" spans="1:8" ht="18" customHeight="1" x14ac:dyDescent="0.25">
      <c r="A21" s="32" t="str">
        <f>TEXT(Table14356781027293236[[#This Row],[Date]],"DDDD")</f>
        <v>Monday</v>
      </c>
      <c r="B21" s="31">
        <f t="shared" si="1"/>
        <v>45943</v>
      </c>
      <c r="C21" s="7">
        <v>0</v>
      </c>
      <c r="D21" s="7"/>
      <c r="E21" s="7"/>
      <c r="F21" s="7"/>
      <c r="G21" s="17">
        <f t="shared" si="0"/>
        <v>0</v>
      </c>
      <c r="H21" s="22"/>
    </row>
    <row r="22" spans="1:8" ht="18" customHeight="1" x14ac:dyDescent="0.25">
      <c r="A22" s="32" t="str">
        <f>TEXT(Table14356781027293236[[#This Row],[Date]],"DDDD")</f>
        <v>Tuesday</v>
      </c>
      <c r="B22" s="31">
        <f t="shared" si="1"/>
        <v>45944</v>
      </c>
      <c r="C22" s="7">
        <v>0</v>
      </c>
      <c r="D22" s="7"/>
      <c r="E22" s="7"/>
      <c r="F22" s="7"/>
      <c r="G22" s="17">
        <f t="shared" si="0"/>
        <v>0</v>
      </c>
      <c r="H22" s="22"/>
    </row>
    <row r="23" spans="1:8" ht="18" customHeight="1" x14ac:dyDescent="0.25">
      <c r="A23" s="32" t="str">
        <f>TEXT(Table14356781027293236[[#This Row],[Date]],"DDDD")</f>
        <v>Wednesday</v>
      </c>
      <c r="B23" s="31">
        <f t="shared" si="1"/>
        <v>45945</v>
      </c>
      <c r="C23" s="7">
        <v>0</v>
      </c>
      <c r="D23" s="7"/>
      <c r="E23" s="7"/>
      <c r="F23" s="7"/>
      <c r="G23" s="17">
        <f t="shared" si="0"/>
        <v>0</v>
      </c>
      <c r="H23" s="22"/>
    </row>
    <row r="24" spans="1:8" x14ac:dyDescent="0.25">
      <c r="A24" s="14"/>
      <c r="B24" s="15" t="s">
        <v>7</v>
      </c>
      <c r="C24" s="15">
        <f>SUBTOTAL(109,Table14356781027293236[Regular Hours])</f>
        <v>0</v>
      </c>
      <c r="D24" s="15">
        <f>SUBTOTAL(109,Table14356781027293236[Holiday])</f>
        <v>0</v>
      </c>
      <c r="E24" s="15">
        <f>SUBTOTAL(109,Table14356781027293236[Sick])</f>
        <v>0</v>
      </c>
      <c r="F24" s="15">
        <f>SUBTOTAL(109,Table14356781027293236[Vacation])</f>
        <v>0</v>
      </c>
      <c r="G24" s="16">
        <f>SUBTOTAL(109,Table14356781027293236[Total])</f>
        <v>0</v>
      </c>
      <c r="H24" s="15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26" spans="1:8" x14ac:dyDescent="0.25">
      <c r="A26" s="9"/>
      <c r="B26" s="9"/>
      <c r="C26" s="21" t="s">
        <v>12</v>
      </c>
      <c r="D26" s="18"/>
      <c r="E26" s="9"/>
      <c r="F26" s="9"/>
      <c r="G26" s="10"/>
      <c r="H26" s="9" t="s">
        <v>12</v>
      </c>
    </row>
    <row r="27" spans="1:8" x14ac:dyDescent="0.25">
      <c r="A27" s="20" t="s">
        <v>13</v>
      </c>
      <c r="B27" s="11"/>
      <c r="C27" s="12"/>
      <c r="D27" s="12"/>
      <c r="E27" s="19" t="s">
        <v>14</v>
      </c>
      <c r="G27" s="13"/>
      <c r="H27" s="12"/>
    </row>
  </sheetData>
  <mergeCells count="11">
    <mergeCell ref="A1:H1"/>
    <mergeCell ref="A2:F2"/>
    <mergeCell ref="A3:E3"/>
    <mergeCell ref="A4:E4"/>
    <mergeCell ref="F3:G3"/>
    <mergeCell ref="F4:G4"/>
    <mergeCell ref="A5:E5"/>
    <mergeCell ref="F5:H5"/>
    <mergeCell ref="A6:E6"/>
    <mergeCell ref="F6:H7"/>
    <mergeCell ref="A7:E7"/>
  </mergeCells>
  <pageMargins left="0.7" right="0.7" top="0.75" bottom="0.75" header="0.3" footer="0.3"/>
  <drawing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28"/>
  <sheetViews>
    <sheetView workbookViewId="0">
      <selection activeCell="G30" sqref="G30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26</v>
      </c>
      <c r="G3" s="45"/>
      <c r="H3" s="34">
        <v>45946</v>
      </c>
    </row>
    <row r="4" spans="1:8" x14ac:dyDescent="0.25">
      <c r="A4" s="35" t="s">
        <v>18</v>
      </c>
      <c r="B4" s="35"/>
      <c r="C4" s="35"/>
      <c r="D4" s="35"/>
      <c r="E4" s="35"/>
      <c r="F4" s="44" t="s">
        <v>25</v>
      </c>
      <c r="G4" s="45"/>
      <c r="H4" s="34">
        <v>45961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TEXT(Table14356781011283137[[#This Row],[Date]],"dddd")</f>
        <v>Thursday</v>
      </c>
      <c r="B9" s="31">
        <f>H3</f>
        <v>45946</v>
      </c>
      <c r="C9" s="7">
        <v>0</v>
      </c>
      <c r="D9" s="7"/>
      <c r="E9" s="7"/>
      <c r="F9" s="7"/>
      <c r="G9" s="17">
        <f t="shared" ref="G9:G24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TEXT(Table14356781011283137[[#This Row],[Date]],"dddd")</f>
        <v>Friday</v>
      </c>
      <c r="B10" s="31">
        <f>B9+1</f>
        <v>45947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TEXT(Table14356781011283137[[#This Row],[Date]],"dddd")</f>
        <v>Saturday</v>
      </c>
      <c r="B11" s="31">
        <f>B10+1</f>
        <v>45948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TEXT(Table14356781011283137[[#This Row],[Date]],"dddd")</f>
        <v>Sunday</v>
      </c>
      <c r="B12" s="31">
        <f>B11+1</f>
        <v>45949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TEXT(Table14356781011283137[[#This Row],[Date]],"dddd")</f>
        <v>Monday</v>
      </c>
      <c r="B13" s="31">
        <f t="shared" ref="B13:B24" si="1">B12+1</f>
        <v>45950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TEXT(Table14356781011283137[[#This Row],[Date]],"dddd")</f>
        <v>Tuesday</v>
      </c>
      <c r="B14" s="31">
        <f t="shared" si="1"/>
        <v>45951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TEXT(Table14356781011283137[[#This Row],[Date]],"dddd")</f>
        <v>Wednesday</v>
      </c>
      <c r="B15" s="31">
        <f t="shared" si="1"/>
        <v>45952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TEXT(Table14356781011283137[[#This Row],[Date]],"dddd")</f>
        <v>Thursday</v>
      </c>
      <c r="B16" s="31">
        <f t="shared" si="1"/>
        <v>45953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TEXT(Table14356781011283137[[#This Row],[Date]],"dddd")</f>
        <v>Friday</v>
      </c>
      <c r="B17" s="31">
        <f t="shared" si="1"/>
        <v>45954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TEXT(Table14356781011283137[[#This Row],[Date]],"dddd")</f>
        <v>Saturday</v>
      </c>
      <c r="B18" s="31">
        <f t="shared" si="1"/>
        <v>45955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TEXT(Table14356781011283137[[#This Row],[Date]],"dddd")</f>
        <v>Sunday</v>
      </c>
      <c r="B19" s="31">
        <f t="shared" si="1"/>
        <v>45956</v>
      </c>
      <c r="C19" s="7">
        <v>0</v>
      </c>
      <c r="D19" s="7"/>
      <c r="E19" s="7"/>
      <c r="F19" s="7"/>
      <c r="G19" s="17">
        <f t="shared" si="0"/>
        <v>0</v>
      </c>
      <c r="H19" s="22"/>
    </row>
    <row r="20" spans="1:8" ht="18" customHeight="1" x14ac:dyDescent="0.25">
      <c r="A20" s="32" t="str">
        <f>TEXT(Table14356781011283137[[#This Row],[Date]],"dddd")</f>
        <v>Monday</v>
      </c>
      <c r="B20" s="31">
        <f t="shared" si="1"/>
        <v>45957</v>
      </c>
      <c r="C20" s="7">
        <v>0</v>
      </c>
      <c r="D20" s="7"/>
      <c r="E20" s="7"/>
      <c r="F20" s="7"/>
      <c r="G20" s="17">
        <f t="shared" si="0"/>
        <v>0</v>
      </c>
      <c r="H20" s="22"/>
    </row>
    <row r="21" spans="1:8" ht="18" customHeight="1" x14ac:dyDescent="0.25">
      <c r="A21" s="32" t="str">
        <f>TEXT(Table14356781011283137[[#This Row],[Date]],"dddd")</f>
        <v>Tuesday</v>
      </c>
      <c r="B21" s="31">
        <f t="shared" si="1"/>
        <v>45958</v>
      </c>
      <c r="C21" s="7">
        <v>0</v>
      </c>
      <c r="D21" s="7"/>
      <c r="E21" s="7"/>
      <c r="F21" s="7"/>
      <c r="G21" s="17">
        <f t="shared" si="0"/>
        <v>0</v>
      </c>
      <c r="H21" s="22"/>
    </row>
    <row r="22" spans="1:8" ht="18" customHeight="1" x14ac:dyDescent="0.25">
      <c r="A22" s="32" t="str">
        <f>TEXT(Table14356781011283137[[#This Row],[Date]],"dddd")</f>
        <v>Wednesday</v>
      </c>
      <c r="B22" s="31">
        <f t="shared" si="1"/>
        <v>45959</v>
      </c>
      <c r="C22" s="7">
        <v>0</v>
      </c>
      <c r="D22" s="7"/>
      <c r="E22" s="7"/>
      <c r="F22" s="7"/>
      <c r="G22" s="17">
        <f t="shared" si="0"/>
        <v>0</v>
      </c>
      <c r="H22" s="22"/>
    </row>
    <row r="23" spans="1:8" ht="18" customHeight="1" x14ac:dyDescent="0.25">
      <c r="A23" s="32" t="str">
        <f>TEXT(Table14356781011283137[[#This Row],[Date]],"dddd")</f>
        <v>Thursday</v>
      </c>
      <c r="B23" s="31">
        <f t="shared" si="1"/>
        <v>45960</v>
      </c>
      <c r="C23" s="7">
        <v>0</v>
      </c>
      <c r="D23" s="7"/>
      <c r="E23" s="7"/>
      <c r="F23" s="7"/>
      <c r="G23" s="17">
        <f t="shared" si="0"/>
        <v>0</v>
      </c>
      <c r="H23" s="22"/>
    </row>
    <row r="24" spans="1:8" ht="18" customHeight="1" x14ac:dyDescent="0.25">
      <c r="A24" s="32" t="str">
        <f>TEXT(Table14356781011283137[[#This Row],[Date]],"dddd")</f>
        <v>Friday</v>
      </c>
      <c r="B24" s="31">
        <f t="shared" si="1"/>
        <v>45961</v>
      </c>
      <c r="C24" s="7">
        <v>0</v>
      </c>
      <c r="D24" s="7"/>
      <c r="E24" s="7"/>
      <c r="F24" s="7"/>
      <c r="G24" s="17">
        <f t="shared" si="0"/>
        <v>0</v>
      </c>
      <c r="H24" s="22"/>
    </row>
    <row r="25" spans="1:8" x14ac:dyDescent="0.25">
      <c r="A25" s="14"/>
      <c r="B25" s="15" t="s">
        <v>7</v>
      </c>
      <c r="C25" s="15">
        <f>SUBTOTAL(109,Table14356781011283137[Regular Hours])</f>
        <v>0</v>
      </c>
      <c r="D25" s="15">
        <f>SUBTOTAL(109,Table14356781011283137[Holiday])</f>
        <v>0</v>
      </c>
      <c r="E25" s="15">
        <f>SUBTOTAL(109,Table14356781011283137[Sick])</f>
        <v>0</v>
      </c>
      <c r="F25" s="15">
        <f>SUBTOTAL(109,Table14356781011283137[Vacation])</f>
        <v>0</v>
      </c>
      <c r="G25" s="16">
        <f>SUBTOTAL(109,Table14356781011283137[Total])</f>
        <v>0</v>
      </c>
      <c r="H25" s="15"/>
    </row>
    <row r="26" spans="1:8" x14ac:dyDescent="0.25">
      <c r="A26" s="8"/>
      <c r="B26" s="8"/>
      <c r="C26" s="8"/>
      <c r="D26" s="8"/>
      <c r="E26" s="8"/>
      <c r="F26" s="8"/>
      <c r="G26" s="8"/>
      <c r="H26" s="8"/>
    </row>
    <row r="27" spans="1:8" x14ac:dyDescent="0.25">
      <c r="A27" s="9"/>
      <c r="B27" s="9"/>
      <c r="C27" s="21" t="s">
        <v>12</v>
      </c>
      <c r="D27" s="18"/>
      <c r="E27" s="9"/>
      <c r="F27" s="9"/>
      <c r="G27" s="10"/>
      <c r="H27" s="9" t="s">
        <v>12</v>
      </c>
    </row>
    <row r="28" spans="1:8" x14ac:dyDescent="0.25">
      <c r="A28" s="20" t="s">
        <v>13</v>
      </c>
      <c r="B28" s="11"/>
      <c r="C28" s="12"/>
      <c r="D28" s="12"/>
      <c r="E28" s="19" t="s">
        <v>14</v>
      </c>
      <c r="G28" s="13"/>
      <c r="H28" s="12"/>
    </row>
  </sheetData>
  <mergeCells count="11">
    <mergeCell ref="A1:H1"/>
    <mergeCell ref="A2:F2"/>
    <mergeCell ref="A3:E3"/>
    <mergeCell ref="A4:E4"/>
    <mergeCell ref="F3:G3"/>
    <mergeCell ref="F4:G4"/>
    <mergeCell ref="A5:E5"/>
    <mergeCell ref="F5:H5"/>
    <mergeCell ref="A6:E6"/>
    <mergeCell ref="F6:H7"/>
    <mergeCell ref="A7:E7"/>
  </mergeCells>
  <pageMargins left="0.7" right="0.7" top="0.75" bottom="0.75" header="0.3" footer="0.3"/>
  <drawing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27"/>
  <sheetViews>
    <sheetView workbookViewId="0">
      <selection activeCell="H29" sqref="H29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24</v>
      </c>
      <c r="G3" s="45"/>
      <c r="H3" s="34">
        <v>45962</v>
      </c>
    </row>
    <row r="4" spans="1:8" x14ac:dyDescent="0.25">
      <c r="A4" s="35" t="s">
        <v>18</v>
      </c>
      <c r="B4" s="35"/>
      <c r="C4" s="35"/>
      <c r="D4" s="35"/>
      <c r="E4" s="35"/>
      <c r="F4" s="44" t="s">
        <v>19</v>
      </c>
      <c r="G4" s="45"/>
      <c r="H4" s="34">
        <v>45976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TEXT(Table1435678102729323639[[#This Row],[Date]],"DDDD")</f>
        <v>Saturday</v>
      </c>
      <c r="B9" s="31">
        <f>H3</f>
        <v>45962</v>
      </c>
      <c r="C9" s="7">
        <v>0</v>
      </c>
      <c r="D9" s="7"/>
      <c r="E9" s="7"/>
      <c r="F9" s="7"/>
      <c r="G9" s="17">
        <f t="shared" ref="G9:G23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TEXT(Table1435678102729323639[[#This Row],[Date]],"DDDD")</f>
        <v>Sunday</v>
      </c>
      <c r="B10" s="31">
        <f>B9+1</f>
        <v>45963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TEXT(Table1435678102729323639[[#This Row],[Date]],"DDDD")</f>
        <v>Monday</v>
      </c>
      <c r="B11" s="31">
        <f>B10+1</f>
        <v>45964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TEXT(Table1435678102729323639[[#This Row],[Date]],"DDDD")</f>
        <v>Tuesday</v>
      </c>
      <c r="B12" s="31">
        <f>B11+1</f>
        <v>45965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TEXT(Table1435678102729323639[[#This Row],[Date]],"DDDD")</f>
        <v>Wednesday</v>
      </c>
      <c r="B13" s="31">
        <f t="shared" ref="B13:B23" si="1">B12+1</f>
        <v>45966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TEXT(Table1435678102729323639[[#This Row],[Date]],"DDDD")</f>
        <v>Thursday</v>
      </c>
      <c r="B14" s="31">
        <f t="shared" si="1"/>
        <v>45967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TEXT(Table1435678102729323639[[#This Row],[Date]],"DDDD")</f>
        <v>Friday</v>
      </c>
      <c r="B15" s="31">
        <f t="shared" si="1"/>
        <v>45968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TEXT(Table1435678102729323639[[#This Row],[Date]],"DDDD")</f>
        <v>Saturday</v>
      </c>
      <c r="B16" s="31">
        <f t="shared" si="1"/>
        <v>45969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TEXT(Table1435678102729323639[[#This Row],[Date]],"DDDD")</f>
        <v>Sunday</v>
      </c>
      <c r="B17" s="31">
        <f t="shared" si="1"/>
        <v>45970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TEXT(Table1435678102729323639[[#This Row],[Date]],"DDDD")</f>
        <v>Monday</v>
      </c>
      <c r="B18" s="31">
        <f t="shared" si="1"/>
        <v>45971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TEXT(Table1435678102729323639[[#This Row],[Date]],"DDDD")</f>
        <v>Tuesday</v>
      </c>
      <c r="B19" s="31">
        <f t="shared" si="1"/>
        <v>45972</v>
      </c>
      <c r="C19" s="7">
        <v>0</v>
      </c>
      <c r="D19" s="7"/>
      <c r="E19" s="7"/>
      <c r="F19" s="7"/>
      <c r="G19" s="17">
        <f t="shared" si="0"/>
        <v>0</v>
      </c>
      <c r="H19" s="22"/>
    </row>
    <row r="20" spans="1:8" ht="18" customHeight="1" x14ac:dyDescent="0.25">
      <c r="A20" s="32" t="str">
        <f>TEXT(Table1435678102729323639[[#This Row],[Date]],"DDDD")</f>
        <v>Wednesday</v>
      </c>
      <c r="B20" s="31">
        <f t="shared" si="1"/>
        <v>45973</v>
      </c>
      <c r="C20" s="7">
        <v>0</v>
      </c>
      <c r="D20" s="7"/>
      <c r="E20" s="7"/>
      <c r="F20" s="7"/>
      <c r="G20" s="17">
        <f t="shared" si="0"/>
        <v>0</v>
      </c>
      <c r="H20" s="22"/>
    </row>
    <row r="21" spans="1:8" ht="18" customHeight="1" x14ac:dyDescent="0.25">
      <c r="A21" s="32" t="str">
        <f>TEXT(Table1435678102729323639[[#This Row],[Date]],"DDDD")</f>
        <v>Thursday</v>
      </c>
      <c r="B21" s="31">
        <f t="shared" si="1"/>
        <v>45974</v>
      </c>
      <c r="C21" s="7">
        <v>0</v>
      </c>
      <c r="D21" s="7"/>
      <c r="E21" s="7"/>
      <c r="F21" s="7"/>
      <c r="G21" s="17">
        <f t="shared" si="0"/>
        <v>0</v>
      </c>
      <c r="H21" s="22"/>
    </row>
    <row r="22" spans="1:8" ht="18" customHeight="1" x14ac:dyDescent="0.25">
      <c r="A22" s="32" t="str">
        <f>TEXT(Table1435678102729323639[[#This Row],[Date]],"DDDD")</f>
        <v>Friday</v>
      </c>
      <c r="B22" s="31">
        <f t="shared" si="1"/>
        <v>45975</v>
      </c>
      <c r="C22" s="7">
        <v>0</v>
      </c>
      <c r="D22" s="7"/>
      <c r="E22" s="7"/>
      <c r="F22" s="7"/>
      <c r="G22" s="17">
        <f t="shared" si="0"/>
        <v>0</v>
      </c>
      <c r="H22" s="22"/>
    </row>
    <row r="23" spans="1:8" ht="18" customHeight="1" x14ac:dyDescent="0.25">
      <c r="A23" s="32" t="str">
        <f>TEXT(Table1435678102729323639[[#This Row],[Date]],"DDDD")</f>
        <v>Saturday</v>
      </c>
      <c r="B23" s="31">
        <f t="shared" si="1"/>
        <v>45976</v>
      </c>
      <c r="C23" s="7">
        <v>0</v>
      </c>
      <c r="D23" s="7"/>
      <c r="E23" s="7"/>
      <c r="F23" s="7"/>
      <c r="G23" s="17">
        <f t="shared" si="0"/>
        <v>0</v>
      </c>
      <c r="H23" s="22"/>
    </row>
    <row r="24" spans="1:8" x14ac:dyDescent="0.25">
      <c r="A24" s="14"/>
      <c r="B24" s="15" t="s">
        <v>7</v>
      </c>
      <c r="C24" s="15">
        <f>SUBTOTAL(109,Table1435678102729323639[Regular Hours])</f>
        <v>0</v>
      </c>
      <c r="D24" s="15">
        <f>SUBTOTAL(109,Table1435678102729323639[Holiday])</f>
        <v>0</v>
      </c>
      <c r="E24" s="15">
        <f>SUBTOTAL(109,Table1435678102729323639[Sick])</f>
        <v>0</v>
      </c>
      <c r="F24" s="15">
        <f>SUBTOTAL(109,Table1435678102729323639[Vacation])</f>
        <v>0</v>
      </c>
      <c r="G24" s="16">
        <f>SUBTOTAL(109,Table1435678102729323639[Total])</f>
        <v>0</v>
      </c>
      <c r="H24" s="15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26" spans="1:8" x14ac:dyDescent="0.25">
      <c r="A26" s="9"/>
      <c r="B26" s="9"/>
      <c r="C26" s="21" t="s">
        <v>12</v>
      </c>
      <c r="D26" s="18"/>
      <c r="E26" s="9"/>
      <c r="F26" s="9"/>
      <c r="G26" s="10"/>
      <c r="H26" s="9" t="s">
        <v>12</v>
      </c>
    </row>
    <row r="27" spans="1:8" x14ac:dyDescent="0.25">
      <c r="A27" s="20" t="s">
        <v>13</v>
      </c>
      <c r="B27" s="11"/>
      <c r="C27" s="12"/>
      <c r="D27" s="12"/>
      <c r="E27" s="19" t="s">
        <v>14</v>
      </c>
      <c r="G27" s="13"/>
      <c r="H27" s="12"/>
    </row>
  </sheetData>
  <mergeCells count="11">
    <mergeCell ref="A1:H1"/>
    <mergeCell ref="A2:F2"/>
    <mergeCell ref="A3:E3"/>
    <mergeCell ref="A4:E4"/>
    <mergeCell ref="F3:G3"/>
    <mergeCell ref="F4:G4"/>
    <mergeCell ref="A5:E5"/>
    <mergeCell ref="F5:H5"/>
    <mergeCell ref="A6:E6"/>
    <mergeCell ref="F6:H7"/>
    <mergeCell ref="A7:E7"/>
  </mergeCells>
  <pageMargins left="0.7" right="0.7" top="0.75" bottom="0.75" header="0.3" footer="0.3"/>
  <drawing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27"/>
  <sheetViews>
    <sheetView workbookViewId="0">
      <selection activeCell="F5" sqref="F5:H5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26</v>
      </c>
      <c r="G3" s="45"/>
      <c r="H3" s="34">
        <v>45977</v>
      </c>
    </row>
    <row r="4" spans="1:8" x14ac:dyDescent="0.25">
      <c r="A4" s="35" t="s">
        <v>18</v>
      </c>
      <c r="B4" s="35"/>
      <c r="C4" s="35"/>
      <c r="D4" s="35"/>
      <c r="E4" s="35"/>
      <c r="F4" s="44" t="s">
        <v>25</v>
      </c>
      <c r="G4" s="45"/>
      <c r="H4" s="34">
        <v>45991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TEXT(Table14356781011263440[[#This Row],[Date]],"dddd")</f>
        <v>Sunday</v>
      </c>
      <c r="B9" s="31">
        <f>H3</f>
        <v>45977</v>
      </c>
      <c r="C9" s="7">
        <v>0</v>
      </c>
      <c r="D9" s="7"/>
      <c r="E9" s="7"/>
      <c r="F9" s="7"/>
      <c r="G9" s="17">
        <f t="shared" ref="G9:G23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TEXT(Table14356781011263440[[#This Row],[Date]],"dddd")</f>
        <v>Monday</v>
      </c>
      <c r="B10" s="31">
        <f>B9+1</f>
        <v>45978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TEXT(Table14356781011263440[[#This Row],[Date]],"dddd")</f>
        <v>Tuesday</v>
      </c>
      <c r="B11" s="31">
        <f>B10+1</f>
        <v>45979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TEXT(Table14356781011263440[[#This Row],[Date]],"dddd")</f>
        <v>Wednesday</v>
      </c>
      <c r="B12" s="31">
        <f>B11+1</f>
        <v>45980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TEXT(Table14356781011263440[[#This Row],[Date]],"dddd")</f>
        <v>Thursday</v>
      </c>
      <c r="B13" s="31">
        <f t="shared" ref="B13:B23" si="1">B12+1</f>
        <v>45981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TEXT(Table14356781011263440[[#This Row],[Date]],"dddd")</f>
        <v>Friday</v>
      </c>
      <c r="B14" s="31">
        <f t="shared" si="1"/>
        <v>45982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TEXT(Table14356781011263440[[#This Row],[Date]],"dddd")</f>
        <v>Saturday</v>
      </c>
      <c r="B15" s="31">
        <f t="shared" si="1"/>
        <v>45983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TEXT(Table14356781011263440[[#This Row],[Date]],"dddd")</f>
        <v>Sunday</v>
      </c>
      <c r="B16" s="31">
        <f t="shared" si="1"/>
        <v>45984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TEXT(Table14356781011263440[[#This Row],[Date]],"dddd")</f>
        <v>Monday</v>
      </c>
      <c r="B17" s="31">
        <f t="shared" si="1"/>
        <v>45985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TEXT(Table14356781011263440[[#This Row],[Date]],"dddd")</f>
        <v>Tuesday</v>
      </c>
      <c r="B18" s="31">
        <f t="shared" si="1"/>
        <v>45986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TEXT(Table14356781011263440[[#This Row],[Date]],"dddd")</f>
        <v>Wednesday</v>
      </c>
      <c r="B19" s="31">
        <f t="shared" si="1"/>
        <v>45987</v>
      </c>
      <c r="C19" s="7">
        <v>0</v>
      </c>
      <c r="D19" s="7"/>
      <c r="E19" s="7"/>
      <c r="F19" s="7"/>
      <c r="G19" s="17">
        <f t="shared" si="0"/>
        <v>0</v>
      </c>
      <c r="H19" s="22"/>
    </row>
    <row r="20" spans="1:8" ht="18" customHeight="1" x14ac:dyDescent="0.25">
      <c r="A20" s="32" t="str">
        <f>TEXT(Table14356781011263440[[#This Row],[Date]],"dddd")</f>
        <v>Thursday</v>
      </c>
      <c r="B20" s="31">
        <f t="shared" si="1"/>
        <v>45988</v>
      </c>
      <c r="C20" s="7">
        <v>0</v>
      </c>
      <c r="D20" s="7"/>
      <c r="E20" s="7"/>
      <c r="F20" s="7"/>
      <c r="G20" s="17">
        <f t="shared" si="0"/>
        <v>0</v>
      </c>
      <c r="H20" s="22"/>
    </row>
    <row r="21" spans="1:8" ht="18" customHeight="1" x14ac:dyDescent="0.25">
      <c r="A21" s="32" t="str">
        <f>TEXT(Table14356781011263440[[#This Row],[Date]],"dddd")</f>
        <v>Friday</v>
      </c>
      <c r="B21" s="31">
        <f t="shared" si="1"/>
        <v>45989</v>
      </c>
      <c r="C21" s="7">
        <v>0</v>
      </c>
      <c r="D21" s="7"/>
      <c r="E21" s="7"/>
      <c r="F21" s="7"/>
      <c r="G21" s="17">
        <f t="shared" si="0"/>
        <v>0</v>
      </c>
      <c r="H21" s="22"/>
    </row>
    <row r="22" spans="1:8" ht="18" customHeight="1" x14ac:dyDescent="0.25">
      <c r="A22" s="32" t="str">
        <f>TEXT(Table14356781011263440[[#This Row],[Date]],"dddd")</f>
        <v>Saturday</v>
      </c>
      <c r="B22" s="31">
        <f t="shared" si="1"/>
        <v>45990</v>
      </c>
      <c r="C22" s="7">
        <v>0</v>
      </c>
      <c r="D22" s="7"/>
      <c r="E22" s="7"/>
      <c r="F22" s="7"/>
      <c r="G22" s="17">
        <f t="shared" si="0"/>
        <v>0</v>
      </c>
      <c r="H22" s="22"/>
    </row>
    <row r="23" spans="1:8" ht="18" customHeight="1" x14ac:dyDescent="0.25">
      <c r="A23" s="32" t="str">
        <f>TEXT(Table14356781011263440[[#This Row],[Date]],"dddd")</f>
        <v>Sunday</v>
      </c>
      <c r="B23" s="31">
        <f t="shared" si="1"/>
        <v>45991</v>
      </c>
      <c r="C23" s="7">
        <v>0</v>
      </c>
      <c r="D23" s="7"/>
      <c r="E23" s="7"/>
      <c r="F23" s="7"/>
      <c r="G23" s="17">
        <f t="shared" si="0"/>
        <v>0</v>
      </c>
      <c r="H23" s="22"/>
    </row>
    <row r="24" spans="1:8" x14ac:dyDescent="0.25">
      <c r="A24" s="14"/>
      <c r="B24" s="15" t="s">
        <v>7</v>
      </c>
      <c r="C24" s="15">
        <f>SUBTOTAL(109,Table14356781011263440[Regular Hours])</f>
        <v>0</v>
      </c>
      <c r="D24" s="15">
        <f>SUBTOTAL(109,Table14356781011263440[Holiday])</f>
        <v>0</v>
      </c>
      <c r="E24" s="15">
        <f>SUBTOTAL(109,Table14356781011263440[Sick])</f>
        <v>0</v>
      </c>
      <c r="F24" s="15">
        <f>SUBTOTAL(109,Table14356781011263440[Vacation])</f>
        <v>0</v>
      </c>
      <c r="G24" s="16">
        <f>SUBTOTAL(109,Table14356781011263440[Total])</f>
        <v>0</v>
      </c>
      <c r="H24" s="15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26" spans="1:8" x14ac:dyDescent="0.25">
      <c r="A26" s="9"/>
      <c r="B26" s="9"/>
      <c r="C26" s="21" t="s">
        <v>12</v>
      </c>
      <c r="D26" s="18"/>
      <c r="E26" s="9"/>
      <c r="F26" s="9"/>
      <c r="G26" s="10"/>
      <c r="H26" s="9" t="s">
        <v>12</v>
      </c>
    </row>
    <row r="27" spans="1:8" x14ac:dyDescent="0.25">
      <c r="A27" s="20" t="s">
        <v>13</v>
      </c>
      <c r="B27" s="11"/>
      <c r="C27" s="12"/>
      <c r="D27" s="12"/>
      <c r="E27" s="19" t="s">
        <v>14</v>
      </c>
      <c r="G27" s="13"/>
      <c r="H27" s="12"/>
    </row>
  </sheetData>
  <mergeCells count="11">
    <mergeCell ref="A1:H1"/>
    <mergeCell ref="A2:F2"/>
    <mergeCell ref="A3:E3"/>
    <mergeCell ref="A4:E4"/>
    <mergeCell ref="F3:G3"/>
    <mergeCell ref="F4:G4"/>
    <mergeCell ref="A5:E5"/>
    <mergeCell ref="F5:H5"/>
    <mergeCell ref="A6:E6"/>
    <mergeCell ref="F6:H7"/>
    <mergeCell ref="A7:E7"/>
  </mergeCells>
  <pageMargins left="0.7" right="0.7" top="0.75" bottom="0.75" header="0.3" footer="0.3"/>
  <drawing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7"/>
  <sheetViews>
    <sheetView workbookViewId="0">
      <selection activeCell="F5" sqref="F5:H5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24</v>
      </c>
      <c r="G3" s="45"/>
      <c r="H3" s="34">
        <v>45992</v>
      </c>
    </row>
    <row r="4" spans="1:8" x14ac:dyDescent="0.25">
      <c r="A4" s="35" t="s">
        <v>18</v>
      </c>
      <c r="B4" s="35"/>
      <c r="C4" s="35"/>
      <c r="D4" s="35"/>
      <c r="E4" s="35"/>
      <c r="F4" s="44" t="s">
        <v>19</v>
      </c>
      <c r="G4" s="45"/>
      <c r="H4" s="34">
        <v>46006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TEXT(Table143567810272932363942[[#This Row],[Date]],"DDDD")</f>
        <v>Monday</v>
      </c>
      <c r="B9" s="31">
        <f>H3</f>
        <v>45992</v>
      </c>
      <c r="C9" s="7">
        <v>0</v>
      </c>
      <c r="D9" s="7"/>
      <c r="E9" s="7"/>
      <c r="F9" s="7"/>
      <c r="G9" s="17">
        <f t="shared" ref="G9:G23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TEXT(Table143567810272932363942[[#This Row],[Date]],"DDDD")</f>
        <v>Tuesday</v>
      </c>
      <c r="B10" s="31">
        <f>B9+1</f>
        <v>45993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TEXT(Table143567810272932363942[[#This Row],[Date]],"DDDD")</f>
        <v>Wednesday</v>
      </c>
      <c r="B11" s="31">
        <f>B10+1</f>
        <v>45994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TEXT(Table143567810272932363942[[#This Row],[Date]],"DDDD")</f>
        <v>Thursday</v>
      </c>
      <c r="B12" s="31">
        <f>B11+1</f>
        <v>45995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TEXT(Table143567810272932363942[[#This Row],[Date]],"DDDD")</f>
        <v>Friday</v>
      </c>
      <c r="B13" s="31">
        <f t="shared" ref="B13:B23" si="1">B12+1</f>
        <v>45996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TEXT(Table143567810272932363942[[#This Row],[Date]],"DDDD")</f>
        <v>Saturday</v>
      </c>
      <c r="B14" s="31">
        <f t="shared" si="1"/>
        <v>45997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TEXT(Table143567810272932363942[[#This Row],[Date]],"DDDD")</f>
        <v>Sunday</v>
      </c>
      <c r="B15" s="31">
        <f t="shared" si="1"/>
        <v>45998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TEXT(Table143567810272932363942[[#This Row],[Date]],"DDDD")</f>
        <v>Monday</v>
      </c>
      <c r="B16" s="31">
        <f t="shared" si="1"/>
        <v>45999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TEXT(Table143567810272932363942[[#This Row],[Date]],"DDDD")</f>
        <v>Tuesday</v>
      </c>
      <c r="B17" s="31">
        <f t="shared" si="1"/>
        <v>46000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TEXT(Table143567810272932363942[[#This Row],[Date]],"DDDD")</f>
        <v>Wednesday</v>
      </c>
      <c r="B18" s="31">
        <f t="shared" si="1"/>
        <v>46001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TEXT(Table143567810272932363942[[#This Row],[Date]],"DDDD")</f>
        <v>Thursday</v>
      </c>
      <c r="B19" s="31">
        <f t="shared" si="1"/>
        <v>46002</v>
      </c>
      <c r="C19" s="7">
        <v>0</v>
      </c>
      <c r="D19" s="7"/>
      <c r="E19" s="7"/>
      <c r="F19" s="7"/>
      <c r="G19" s="17">
        <f t="shared" si="0"/>
        <v>0</v>
      </c>
      <c r="H19" s="22"/>
    </row>
    <row r="20" spans="1:8" ht="18" customHeight="1" x14ac:dyDescent="0.25">
      <c r="A20" s="32" t="str">
        <f>TEXT(Table143567810272932363942[[#This Row],[Date]],"DDDD")</f>
        <v>Friday</v>
      </c>
      <c r="B20" s="31">
        <f t="shared" si="1"/>
        <v>46003</v>
      </c>
      <c r="C20" s="7">
        <v>0</v>
      </c>
      <c r="D20" s="7"/>
      <c r="E20" s="7"/>
      <c r="F20" s="7"/>
      <c r="G20" s="17">
        <f t="shared" si="0"/>
        <v>0</v>
      </c>
      <c r="H20" s="22"/>
    </row>
    <row r="21" spans="1:8" ht="18" customHeight="1" x14ac:dyDescent="0.25">
      <c r="A21" s="32" t="str">
        <f>TEXT(Table143567810272932363942[[#This Row],[Date]],"DDDD")</f>
        <v>Saturday</v>
      </c>
      <c r="B21" s="31">
        <f t="shared" si="1"/>
        <v>46004</v>
      </c>
      <c r="C21" s="7">
        <v>0</v>
      </c>
      <c r="D21" s="7"/>
      <c r="E21" s="7"/>
      <c r="F21" s="7"/>
      <c r="G21" s="17">
        <f t="shared" si="0"/>
        <v>0</v>
      </c>
      <c r="H21" s="22"/>
    </row>
    <row r="22" spans="1:8" ht="18" customHeight="1" x14ac:dyDescent="0.25">
      <c r="A22" s="32" t="str">
        <f>TEXT(Table143567810272932363942[[#This Row],[Date]],"DDDD")</f>
        <v>Sunday</v>
      </c>
      <c r="B22" s="31">
        <f t="shared" si="1"/>
        <v>46005</v>
      </c>
      <c r="C22" s="7">
        <v>0</v>
      </c>
      <c r="D22" s="7"/>
      <c r="E22" s="7"/>
      <c r="F22" s="7"/>
      <c r="G22" s="17">
        <f t="shared" si="0"/>
        <v>0</v>
      </c>
      <c r="H22" s="22"/>
    </row>
    <row r="23" spans="1:8" ht="18" customHeight="1" x14ac:dyDescent="0.25">
      <c r="A23" s="32" t="str">
        <f>TEXT(Table143567810272932363942[[#This Row],[Date]],"DDDD")</f>
        <v>Monday</v>
      </c>
      <c r="B23" s="31">
        <f t="shared" si="1"/>
        <v>46006</v>
      </c>
      <c r="C23" s="7">
        <v>0</v>
      </c>
      <c r="D23" s="7"/>
      <c r="E23" s="7"/>
      <c r="F23" s="7"/>
      <c r="G23" s="17">
        <f t="shared" si="0"/>
        <v>0</v>
      </c>
      <c r="H23" s="22"/>
    </row>
    <row r="24" spans="1:8" x14ac:dyDescent="0.25">
      <c r="A24" s="14"/>
      <c r="B24" s="15" t="s">
        <v>7</v>
      </c>
      <c r="C24" s="15">
        <f>SUBTOTAL(109,Table143567810272932363942[Regular Hours])</f>
        <v>0</v>
      </c>
      <c r="D24" s="15">
        <f>SUBTOTAL(109,Table143567810272932363942[Holiday])</f>
        <v>0</v>
      </c>
      <c r="E24" s="15">
        <f>SUBTOTAL(109,Table143567810272932363942[Sick])</f>
        <v>0</v>
      </c>
      <c r="F24" s="15">
        <f>SUBTOTAL(109,Table143567810272932363942[Vacation])</f>
        <v>0</v>
      </c>
      <c r="G24" s="16">
        <f>SUBTOTAL(109,Table143567810272932363942[Total])</f>
        <v>0</v>
      </c>
      <c r="H24" s="15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26" spans="1:8" x14ac:dyDescent="0.25">
      <c r="A26" s="9"/>
      <c r="B26" s="9"/>
      <c r="C26" s="21" t="s">
        <v>12</v>
      </c>
      <c r="D26" s="18"/>
      <c r="E26" s="9"/>
      <c r="F26" s="9"/>
      <c r="G26" s="10"/>
      <c r="H26" s="9" t="s">
        <v>12</v>
      </c>
    </row>
    <row r="27" spans="1:8" x14ac:dyDescent="0.25">
      <c r="A27" s="20" t="s">
        <v>13</v>
      </c>
      <c r="B27" s="11"/>
      <c r="C27" s="12"/>
      <c r="D27" s="12"/>
      <c r="E27" s="19" t="s">
        <v>14</v>
      </c>
      <c r="G27" s="13"/>
      <c r="H27" s="12"/>
    </row>
  </sheetData>
  <mergeCells count="11">
    <mergeCell ref="A1:H1"/>
    <mergeCell ref="A2:F2"/>
    <mergeCell ref="A3:E3"/>
    <mergeCell ref="A4:E4"/>
    <mergeCell ref="F3:G3"/>
    <mergeCell ref="F4:G4"/>
    <mergeCell ref="A5:E5"/>
    <mergeCell ref="F5:H5"/>
    <mergeCell ref="A6:E6"/>
    <mergeCell ref="F6:H7"/>
    <mergeCell ref="A7:E7"/>
  </mergeCells>
  <pageMargins left="0.7" right="0.7" top="0.75" bottom="0.75" header="0.3" footer="0.3"/>
  <drawing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28"/>
  <sheetViews>
    <sheetView workbookViewId="0">
      <selection activeCell="H13" sqref="H13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26</v>
      </c>
      <c r="G3" s="45"/>
      <c r="H3" s="34">
        <v>46007</v>
      </c>
    </row>
    <row r="4" spans="1:8" x14ac:dyDescent="0.25">
      <c r="A4" s="35" t="s">
        <v>18</v>
      </c>
      <c r="B4" s="35"/>
      <c r="C4" s="35"/>
      <c r="D4" s="35"/>
      <c r="E4" s="35"/>
      <c r="F4" s="44" t="s">
        <v>25</v>
      </c>
      <c r="G4" s="45"/>
      <c r="H4" s="34">
        <v>46022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TEXT(Table1435678101128313743[[#This Row],[Date]],"dddd")</f>
        <v>Tuesday</v>
      </c>
      <c r="B9" s="31">
        <f>H3</f>
        <v>46007</v>
      </c>
      <c r="C9" s="7">
        <v>0</v>
      </c>
      <c r="D9" s="7"/>
      <c r="E9" s="7"/>
      <c r="F9" s="7"/>
      <c r="G9" s="17">
        <f t="shared" ref="G9:G24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TEXT(Table1435678101128313743[[#This Row],[Date]],"dddd")</f>
        <v>Wednesday</v>
      </c>
      <c r="B10" s="31">
        <f>B9+1</f>
        <v>46008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TEXT(Table1435678101128313743[[#This Row],[Date]],"dddd")</f>
        <v>Thursday</v>
      </c>
      <c r="B11" s="31">
        <f>B10+1</f>
        <v>46009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TEXT(Table1435678101128313743[[#This Row],[Date]],"dddd")</f>
        <v>Friday</v>
      </c>
      <c r="B12" s="31">
        <f>B11+1</f>
        <v>46010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TEXT(Table1435678101128313743[[#This Row],[Date]],"dddd")</f>
        <v>Saturday</v>
      </c>
      <c r="B13" s="31">
        <f t="shared" ref="B13:B24" si="1">B12+1</f>
        <v>46011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TEXT(Table1435678101128313743[[#This Row],[Date]],"dddd")</f>
        <v>Sunday</v>
      </c>
      <c r="B14" s="31">
        <f t="shared" si="1"/>
        <v>46012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TEXT(Table1435678101128313743[[#This Row],[Date]],"dddd")</f>
        <v>Monday</v>
      </c>
      <c r="B15" s="31">
        <f t="shared" si="1"/>
        <v>46013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TEXT(Table1435678101128313743[[#This Row],[Date]],"dddd")</f>
        <v>Tuesday</v>
      </c>
      <c r="B16" s="31">
        <f t="shared" si="1"/>
        <v>46014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TEXT(Table1435678101128313743[[#This Row],[Date]],"dddd")</f>
        <v>Wednesday</v>
      </c>
      <c r="B17" s="31">
        <f t="shared" si="1"/>
        <v>46015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TEXT(Table1435678101128313743[[#This Row],[Date]],"dddd")</f>
        <v>Thursday</v>
      </c>
      <c r="B18" s="31">
        <f t="shared" si="1"/>
        <v>46016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TEXT(Table1435678101128313743[[#This Row],[Date]],"dddd")</f>
        <v>Friday</v>
      </c>
      <c r="B19" s="31">
        <f t="shared" si="1"/>
        <v>46017</v>
      </c>
      <c r="C19" s="7">
        <v>0</v>
      </c>
      <c r="D19" s="7"/>
      <c r="E19" s="7"/>
      <c r="F19" s="7"/>
      <c r="G19" s="17">
        <f t="shared" si="0"/>
        <v>0</v>
      </c>
      <c r="H19" s="22"/>
    </row>
    <row r="20" spans="1:8" ht="18" customHeight="1" x14ac:dyDescent="0.25">
      <c r="A20" s="32" t="str">
        <f>TEXT(Table1435678101128313743[[#This Row],[Date]],"dddd")</f>
        <v>Saturday</v>
      </c>
      <c r="B20" s="31">
        <f t="shared" si="1"/>
        <v>46018</v>
      </c>
      <c r="C20" s="7">
        <v>0</v>
      </c>
      <c r="D20" s="7"/>
      <c r="E20" s="7"/>
      <c r="F20" s="7"/>
      <c r="G20" s="17">
        <f t="shared" si="0"/>
        <v>0</v>
      </c>
      <c r="H20" s="22"/>
    </row>
    <row r="21" spans="1:8" ht="18" customHeight="1" x14ac:dyDescent="0.25">
      <c r="A21" s="32" t="str">
        <f>TEXT(Table1435678101128313743[[#This Row],[Date]],"dddd")</f>
        <v>Sunday</v>
      </c>
      <c r="B21" s="31">
        <f t="shared" si="1"/>
        <v>46019</v>
      </c>
      <c r="C21" s="7">
        <v>0</v>
      </c>
      <c r="D21" s="7"/>
      <c r="E21" s="7"/>
      <c r="F21" s="7"/>
      <c r="G21" s="17">
        <f t="shared" si="0"/>
        <v>0</v>
      </c>
      <c r="H21" s="22"/>
    </row>
    <row r="22" spans="1:8" ht="18" customHeight="1" x14ac:dyDescent="0.25">
      <c r="A22" s="32" t="str">
        <f>TEXT(Table1435678101128313743[[#This Row],[Date]],"dddd")</f>
        <v>Monday</v>
      </c>
      <c r="B22" s="31">
        <f t="shared" si="1"/>
        <v>46020</v>
      </c>
      <c r="C22" s="7">
        <v>0</v>
      </c>
      <c r="D22" s="7"/>
      <c r="E22" s="7"/>
      <c r="F22" s="7"/>
      <c r="G22" s="17">
        <f t="shared" si="0"/>
        <v>0</v>
      </c>
      <c r="H22" s="22"/>
    </row>
    <row r="23" spans="1:8" ht="18" customHeight="1" x14ac:dyDescent="0.25">
      <c r="A23" s="32" t="str">
        <f>TEXT(Table1435678101128313743[[#This Row],[Date]],"dddd")</f>
        <v>Tuesday</v>
      </c>
      <c r="B23" s="31">
        <f t="shared" si="1"/>
        <v>46021</v>
      </c>
      <c r="C23" s="7">
        <v>0</v>
      </c>
      <c r="D23" s="7"/>
      <c r="E23" s="7"/>
      <c r="F23" s="7"/>
      <c r="G23" s="17">
        <f t="shared" si="0"/>
        <v>0</v>
      </c>
      <c r="H23" s="22"/>
    </row>
    <row r="24" spans="1:8" ht="18" customHeight="1" x14ac:dyDescent="0.25">
      <c r="A24" s="32" t="str">
        <f>TEXT(Table1435678101128313743[[#This Row],[Date]],"dddd")</f>
        <v>Wednesday</v>
      </c>
      <c r="B24" s="31">
        <f t="shared" si="1"/>
        <v>46022</v>
      </c>
      <c r="C24" s="7">
        <v>0</v>
      </c>
      <c r="D24" s="7"/>
      <c r="E24" s="7"/>
      <c r="F24" s="7"/>
      <c r="G24" s="17">
        <f t="shared" si="0"/>
        <v>0</v>
      </c>
      <c r="H24" s="22"/>
    </row>
    <row r="25" spans="1:8" x14ac:dyDescent="0.25">
      <c r="A25" s="14"/>
      <c r="B25" s="15" t="s">
        <v>7</v>
      </c>
      <c r="C25" s="15">
        <f>SUBTOTAL(109,Table1435678101128313743[Regular Hours])</f>
        <v>0</v>
      </c>
      <c r="D25" s="15">
        <f>SUBTOTAL(109,Table1435678101128313743[Holiday])</f>
        <v>0</v>
      </c>
      <c r="E25" s="15">
        <f>SUBTOTAL(109,Table1435678101128313743[Sick])</f>
        <v>0</v>
      </c>
      <c r="F25" s="15">
        <f>SUBTOTAL(109,Table1435678101128313743[Vacation])</f>
        <v>0</v>
      </c>
      <c r="G25" s="16">
        <f>SUBTOTAL(109,Table1435678101128313743[Total])</f>
        <v>0</v>
      </c>
      <c r="H25" s="15"/>
    </row>
    <row r="26" spans="1:8" x14ac:dyDescent="0.25">
      <c r="A26" s="8"/>
      <c r="B26" s="8"/>
      <c r="C26" s="8"/>
      <c r="D26" s="8"/>
      <c r="E26" s="8"/>
      <c r="F26" s="8"/>
      <c r="G26" s="8"/>
      <c r="H26" s="8"/>
    </row>
    <row r="27" spans="1:8" x14ac:dyDescent="0.25">
      <c r="A27" s="9"/>
      <c r="B27" s="9"/>
      <c r="C27" s="21" t="s">
        <v>12</v>
      </c>
      <c r="D27" s="18"/>
      <c r="E27" s="9"/>
      <c r="F27" s="9"/>
      <c r="G27" s="10"/>
      <c r="H27" s="9" t="s">
        <v>12</v>
      </c>
    </row>
    <row r="28" spans="1:8" x14ac:dyDescent="0.25">
      <c r="A28" s="20" t="s">
        <v>13</v>
      </c>
      <c r="B28" s="11"/>
      <c r="C28" s="12"/>
      <c r="D28" s="12"/>
      <c r="E28" s="19" t="s">
        <v>14</v>
      </c>
      <c r="G28" s="13"/>
      <c r="H28" s="12"/>
    </row>
  </sheetData>
  <mergeCells count="11">
    <mergeCell ref="A1:H1"/>
    <mergeCell ref="A2:F2"/>
    <mergeCell ref="A3:E3"/>
    <mergeCell ref="A4:E4"/>
    <mergeCell ref="F3:G3"/>
    <mergeCell ref="F4:G4"/>
    <mergeCell ref="A5:E5"/>
    <mergeCell ref="F5:H5"/>
    <mergeCell ref="A6:E6"/>
    <mergeCell ref="F6:H7"/>
    <mergeCell ref="A7:E7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workbookViewId="0">
      <selection activeCell="F30" sqref="F30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22</v>
      </c>
      <c r="G3" s="45"/>
      <c r="H3" s="34">
        <v>45673</v>
      </c>
    </row>
    <row r="4" spans="1:8" x14ac:dyDescent="0.25">
      <c r="A4" s="35" t="s">
        <v>18</v>
      </c>
      <c r="B4" s="35"/>
      <c r="C4" s="35"/>
      <c r="D4" s="35"/>
      <c r="E4" s="35"/>
      <c r="F4" s="44" t="s">
        <v>23</v>
      </c>
      <c r="G4" s="45"/>
      <c r="H4" s="34">
        <v>45688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TEXT(Table1432[[#This Row],[Date]],"DDDD")</f>
        <v>Thursday</v>
      </c>
      <c r="B9" s="31">
        <f>H3</f>
        <v>45673</v>
      </c>
      <c r="C9" s="7">
        <v>0</v>
      </c>
      <c r="D9" s="7"/>
      <c r="E9" s="7"/>
      <c r="F9" s="7"/>
      <c r="G9" s="17">
        <f t="shared" ref="G9:G24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TEXT(Table1432[[#This Row],[Date]],"DDDD")</f>
        <v>Friday</v>
      </c>
      <c r="B10" s="31">
        <f>B9+1</f>
        <v>45674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TEXT(Table1432[[#This Row],[Date]],"DDDD")</f>
        <v>Saturday</v>
      </c>
      <c r="B11" s="31">
        <f>B10+1</f>
        <v>45675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TEXT(Table1432[[#This Row],[Date]],"DDDD")</f>
        <v>Sunday</v>
      </c>
      <c r="B12" s="31">
        <f>B11+1</f>
        <v>45676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TEXT(Table1432[[#This Row],[Date]],"DDDD")</f>
        <v>Monday</v>
      </c>
      <c r="B13" s="31">
        <f t="shared" ref="B13:B24" si="1">B12+1</f>
        <v>45677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TEXT(Table1432[[#This Row],[Date]],"DDDD")</f>
        <v>Tuesday</v>
      </c>
      <c r="B14" s="31">
        <f t="shared" si="1"/>
        <v>45678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TEXT(Table1432[[#This Row],[Date]],"DDDD")</f>
        <v>Wednesday</v>
      </c>
      <c r="B15" s="31">
        <f t="shared" si="1"/>
        <v>45679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TEXT(Table1432[[#This Row],[Date]],"DDDD")</f>
        <v>Thursday</v>
      </c>
      <c r="B16" s="31">
        <f t="shared" si="1"/>
        <v>45680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TEXT(Table1432[[#This Row],[Date]],"DDDD")</f>
        <v>Friday</v>
      </c>
      <c r="B17" s="31">
        <f t="shared" si="1"/>
        <v>45681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TEXT(Table1432[[#This Row],[Date]],"DDDD")</f>
        <v>Saturday</v>
      </c>
      <c r="B18" s="31">
        <f t="shared" si="1"/>
        <v>45682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TEXT(Table1432[[#This Row],[Date]],"DDDD")</f>
        <v>Sunday</v>
      </c>
      <c r="B19" s="31">
        <f t="shared" si="1"/>
        <v>45683</v>
      </c>
      <c r="C19" s="7">
        <v>0</v>
      </c>
      <c r="D19" s="7"/>
      <c r="E19" s="7"/>
      <c r="F19" s="7"/>
      <c r="G19" s="17">
        <f t="shared" si="0"/>
        <v>0</v>
      </c>
      <c r="H19" s="22"/>
    </row>
    <row r="20" spans="1:8" ht="18" customHeight="1" x14ac:dyDescent="0.25">
      <c r="A20" s="32" t="str">
        <f>TEXT(Table1432[[#This Row],[Date]],"DDDD")</f>
        <v>Monday</v>
      </c>
      <c r="B20" s="31">
        <f t="shared" si="1"/>
        <v>45684</v>
      </c>
      <c r="C20" s="7">
        <v>0</v>
      </c>
      <c r="D20" s="7"/>
      <c r="E20" s="7"/>
      <c r="F20" s="7"/>
      <c r="G20" s="17">
        <f t="shared" si="0"/>
        <v>0</v>
      </c>
      <c r="H20" s="22"/>
    </row>
    <row r="21" spans="1:8" ht="18" customHeight="1" x14ac:dyDescent="0.25">
      <c r="A21" s="32" t="str">
        <f>TEXT(Table1432[[#This Row],[Date]],"DDDD")</f>
        <v>Tuesday</v>
      </c>
      <c r="B21" s="31">
        <f t="shared" si="1"/>
        <v>45685</v>
      </c>
      <c r="C21" s="7">
        <v>0</v>
      </c>
      <c r="D21" s="7"/>
      <c r="E21" s="7"/>
      <c r="F21" s="7"/>
      <c r="G21" s="17">
        <f t="shared" si="0"/>
        <v>0</v>
      </c>
      <c r="H21" s="22"/>
    </row>
    <row r="22" spans="1:8" ht="18" customHeight="1" x14ac:dyDescent="0.25">
      <c r="A22" s="32" t="str">
        <f>TEXT(Table1432[[#This Row],[Date]],"DDDD")</f>
        <v>Wednesday</v>
      </c>
      <c r="B22" s="31">
        <f t="shared" si="1"/>
        <v>45686</v>
      </c>
      <c r="C22" s="7">
        <v>0</v>
      </c>
      <c r="D22" s="7"/>
      <c r="E22" s="7"/>
      <c r="F22" s="7"/>
      <c r="G22" s="17">
        <f t="shared" si="0"/>
        <v>0</v>
      </c>
      <c r="H22" s="22"/>
    </row>
    <row r="23" spans="1:8" ht="18" customHeight="1" x14ac:dyDescent="0.25">
      <c r="A23" s="32" t="str">
        <f>TEXT(Table1432[[#This Row],[Date]],"DDDD")</f>
        <v>Thursday</v>
      </c>
      <c r="B23" s="31">
        <f t="shared" si="1"/>
        <v>45687</v>
      </c>
      <c r="C23" s="7">
        <v>0</v>
      </c>
      <c r="D23" s="7"/>
      <c r="E23" s="7"/>
      <c r="F23" s="7"/>
      <c r="G23" s="17">
        <f t="shared" si="0"/>
        <v>0</v>
      </c>
      <c r="H23" s="22"/>
    </row>
    <row r="24" spans="1:8" ht="18" customHeight="1" x14ac:dyDescent="0.25">
      <c r="A24" s="32" t="str">
        <f>TEXT(Table1432[[#This Row],[Date]],"DDDD")</f>
        <v>Friday</v>
      </c>
      <c r="B24" s="31">
        <f t="shared" si="1"/>
        <v>45688</v>
      </c>
      <c r="C24" s="7">
        <v>0</v>
      </c>
      <c r="D24" s="7"/>
      <c r="E24" s="7"/>
      <c r="F24" s="7"/>
      <c r="G24" s="17">
        <f t="shared" si="0"/>
        <v>0</v>
      </c>
      <c r="H24" s="22"/>
    </row>
    <row r="25" spans="1:8" x14ac:dyDescent="0.25">
      <c r="A25" s="14"/>
      <c r="B25" s="15" t="s">
        <v>7</v>
      </c>
      <c r="C25" s="15">
        <f>SUBTOTAL(109,Table1432[Regular Hours])</f>
        <v>0</v>
      </c>
      <c r="D25" s="15">
        <f>SUBTOTAL(109,Table1432[Holiday])</f>
        <v>0</v>
      </c>
      <c r="E25" s="15">
        <f>SUBTOTAL(109,Table1432[Sick])</f>
        <v>0</v>
      </c>
      <c r="F25" s="15">
        <f>SUBTOTAL(109,Table1432[Vacation])</f>
        <v>0</v>
      </c>
      <c r="G25" s="16">
        <f>SUBTOTAL(109,Table1432[Total])</f>
        <v>0</v>
      </c>
      <c r="H25" s="15"/>
    </row>
    <row r="26" spans="1:8" x14ac:dyDescent="0.25">
      <c r="A26" s="8"/>
      <c r="B26" s="8"/>
      <c r="C26" s="8"/>
      <c r="D26" s="8"/>
      <c r="E26" s="8"/>
      <c r="F26" s="8"/>
      <c r="G26" s="8"/>
      <c r="H26" s="8"/>
    </row>
    <row r="27" spans="1:8" x14ac:dyDescent="0.25">
      <c r="A27" s="9"/>
      <c r="B27" s="9"/>
      <c r="C27" s="21" t="s">
        <v>12</v>
      </c>
      <c r="D27" s="18"/>
      <c r="E27" s="9"/>
      <c r="F27" s="9"/>
      <c r="G27" s="10"/>
      <c r="H27" s="9" t="s">
        <v>12</v>
      </c>
    </row>
    <row r="28" spans="1:8" x14ac:dyDescent="0.25">
      <c r="A28" s="20" t="s">
        <v>13</v>
      </c>
      <c r="B28" s="11"/>
      <c r="C28" s="12"/>
      <c r="D28" s="12"/>
      <c r="E28" s="19" t="s">
        <v>14</v>
      </c>
      <c r="G28" s="13"/>
      <c r="H28" s="12"/>
    </row>
  </sheetData>
  <mergeCells count="11">
    <mergeCell ref="A5:E5"/>
    <mergeCell ref="F5:H5"/>
    <mergeCell ref="A6:E6"/>
    <mergeCell ref="F6:H7"/>
    <mergeCell ref="A7:E7"/>
    <mergeCell ref="A1:H1"/>
    <mergeCell ref="A2:F2"/>
    <mergeCell ref="A3:E3"/>
    <mergeCell ref="A4:E4"/>
    <mergeCell ref="F3:G3"/>
    <mergeCell ref="F4:G4"/>
  </mergeCells>
  <pageMargins left="0.25" right="0.25" top="0.75" bottom="0.75" header="0.3" footer="0.3"/>
  <pageSetup orientation="landscape" verticalDpi="3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7"/>
  <sheetViews>
    <sheetView workbookViewId="0">
      <selection activeCell="F28" sqref="F28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22</v>
      </c>
      <c r="G3" s="45"/>
      <c r="H3" s="34">
        <v>45689</v>
      </c>
    </row>
    <row r="4" spans="1:8" x14ac:dyDescent="0.25">
      <c r="A4" s="35" t="s">
        <v>18</v>
      </c>
      <c r="B4" s="35"/>
      <c r="C4" s="35"/>
      <c r="D4" s="35"/>
      <c r="E4" s="35"/>
      <c r="F4" s="44" t="s">
        <v>23</v>
      </c>
      <c r="G4" s="45"/>
      <c r="H4" s="34">
        <v>45703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TEXT(Table1434[[#This Row],[Date]],"DDDD")</f>
        <v>Saturday</v>
      </c>
      <c r="B9" s="31">
        <f>H3</f>
        <v>45689</v>
      </c>
      <c r="C9" s="7">
        <v>0</v>
      </c>
      <c r="D9" s="7"/>
      <c r="E9" s="7"/>
      <c r="F9" s="7"/>
      <c r="G9" s="17">
        <f t="shared" ref="G9:G18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TEXT(Table1434[[#This Row],[Date]],"DDDD")</f>
        <v>Sunday</v>
      </c>
      <c r="B10" s="31">
        <f>B9+1</f>
        <v>45690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TEXT(Table1434[[#This Row],[Date]],"DDDD")</f>
        <v>Monday</v>
      </c>
      <c r="B11" s="31">
        <f>B10+1</f>
        <v>45691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TEXT(Table1434[[#This Row],[Date]],"DDDD")</f>
        <v>Tuesday</v>
      </c>
      <c r="B12" s="31">
        <f>B11+1</f>
        <v>45692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TEXT(Table1434[[#This Row],[Date]],"DDDD")</f>
        <v>Wednesday</v>
      </c>
      <c r="B13" s="31">
        <f t="shared" ref="B13:B23" si="1">B12+1</f>
        <v>45693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TEXT(Table1434[[#This Row],[Date]],"DDDD")</f>
        <v>Thursday</v>
      </c>
      <c r="B14" s="31">
        <f t="shared" si="1"/>
        <v>45694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TEXT(Table1434[[#This Row],[Date]],"DDDD")</f>
        <v>Friday</v>
      </c>
      <c r="B15" s="31">
        <f t="shared" si="1"/>
        <v>45695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TEXT(Table1434[[#This Row],[Date]],"DDDD")</f>
        <v>Saturday</v>
      </c>
      <c r="B16" s="31">
        <f t="shared" si="1"/>
        <v>45696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TEXT(Table1434[[#This Row],[Date]],"DDDD")</f>
        <v>Sunday</v>
      </c>
      <c r="B17" s="31">
        <f t="shared" si="1"/>
        <v>45697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TEXT(Table1434[[#This Row],[Date]],"DDDD")</f>
        <v>Monday</v>
      </c>
      <c r="B18" s="31">
        <f t="shared" si="1"/>
        <v>45698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TEXT(Table1434[[#This Row],[Date]],"DDDD")</f>
        <v>Tuesday</v>
      </c>
      <c r="B19" s="31">
        <f t="shared" si="1"/>
        <v>45699</v>
      </c>
      <c r="C19" s="7">
        <v>0</v>
      </c>
      <c r="D19" s="7"/>
      <c r="E19" s="7"/>
      <c r="F19" s="7"/>
      <c r="G19" s="17">
        <f t="shared" ref="G19:G23" si="2">IF(SUM(C19:F19)&gt;24,"You've entered more than 24 hours.",SUM(C19:F19))</f>
        <v>0</v>
      </c>
      <c r="H19" s="22"/>
    </row>
    <row r="20" spans="1:8" ht="18" customHeight="1" x14ac:dyDescent="0.25">
      <c r="A20" s="32" t="str">
        <f>TEXT(Table1434[[#This Row],[Date]],"DDDD")</f>
        <v>Wednesday</v>
      </c>
      <c r="B20" s="31">
        <f t="shared" si="1"/>
        <v>45700</v>
      </c>
      <c r="C20" s="7">
        <v>0</v>
      </c>
      <c r="D20" s="7"/>
      <c r="E20" s="7"/>
      <c r="F20" s="7"/>
      <c r="G20" s="17">
        <f t="shared" si="2"/>
        <v>0</v>
      </c>
      <c r="H20" s="23"/>
    </row>
    <row r="21" spans="1:8" ht="18" customHeight="1" x14ac:dyDescent="0.25">
      <c r="A21" s="32" t="str">
        <f>TEXT(Table1434[[#This Row],[Date]],"DDDD")</f>
        <v>Thursday</v>
      </c>
      <c r="B21" s="31">
        <f t="shared" si="1"/>
        <v>45701</v>
      </c>
      <c r="C21" s="7">
        <v>0</v>
      </c>
      <c r="D21" s="7"/>
      <c r="E21" s="7"/>
      <c r="F21" s="7"/>
      <c r="G21" s="17">
        <f t="shared" si="2"/>
        <v>0</v>
      </c>
      <c r="H21" s="23"/>
    </row>
    <row r="22" spans="1:8" ht="18" customHeight="1" x14ac:dyDescent="0.25">
      <c r="A22" s="32" t="str">
        <f>TEXT(Table1434[[#This Row],[Date]],"DDDD")</f>
        <v>Friday</v>
      </c>
      <c r="B22" s="31">
        <f t="shared" si="1"/>
        <v>45702</v>
      </c>
      <c r="C22" s="7">
        <v>0</v>
      </c>
      <c r="D22" s="7"/>
      <c r="E22" s="7"/>
      <c r="F22" s="7"/>
      <c r="G22" s="17">
        <f t="shared" si="2"/>
        <v>0</v>
      </c>
      <c r="H22" s="22"/>
    </row>
    <row r="23" spans="1:8" ht="18" customHeight="1" x14ac:dyDescent="0.25">
      <c r="A23" s="32" t="str">
        <f>TEXT(Table1434[[#This Row],[Date]],"DDDD")</f>
        <v>Saturday</v>
      </c>
      <c r="B23" s="31">
        <f t="shared" si="1"/>
        <v>45703</v>
      </c>
      <c r="C23" s="7">
        <v>0</v>
      </c>
      <c r="D23" s="7"/>
      <c r="E23" s="7"/>
      <c r="F23" s="7"/>
      <c r="G23" s="17">
        <f t="shared" si="2"/>
        <v>0</v>
      </c>
      <c r="H23" s="22"/>
    </row>
    <row r="24" spans="1:8" x14ac:dyDescent="0.25">
      <c r="A24" s="14"/>
      <c r="B24" s="15" t="s">
        <v>7</v>
      </c>
      <c r="C24" s="15">
        <f>SUBTOTAL(109,Table1434[Regular Hours])</f>
        <v>0</v>
      </c>
      <c r="D24" s="15">
        <f>SUBTOTAL(109,Table1434[Holiday])</f>
        <v>0</v>
      </c>
      <c r="E24" s="15">
        <f>SUBTOTAL(109,Table1434[Sick])</f>
        <v>0</v>
      </c>
      <c r="F24" s="15">
        <f>SUBTOTAL(109,Table1434[Vacation])</f>
        <v>0</v>
      </c>
      <c r="G24" s="16">
        <f>SUBTOTAL(109,Table1434[Total])</f>
        <v>0</v>
      </c>
      <c r="H24" s="15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26" spans="1:8" x14ac:dyDescent="0.25">
      <c r="A26" s="9"/>
      <c r="B26" s="9"/>
      <c r="C26" s="21" t="s">
        <v>12</v>
      </c>
      <c r="D26" s="18"/>
      <c r="E26" s="9"/>
      <c r="F26" s="9"/>
      <c r="G26" s="10"/>
      <c r="H26" s="9" t="s">
        <v>12</v>
      </c>
    </row>
    <row r="27" spans="1:8" x14ac:dyDescent="0.25">
      <c r="A27" s="20" t="s">
        <v>13</v>
      </c>
      <c r="B27" s="11"/>
      <c r="C27" s="12"/>
      <c r="D27" s="12"/>
      <c r="E27" s="19" t="s">
        <v>14</v>
      </c>
      <c r="G27" s="13"/>
      <c r="H27" s="12"/>
    </row>
  </sheetData>
  <mergeCells count="11">
    <mergeCell ref="A5:E5"/>
    <mergeCell ref="F5:H5"/>
    <mergeCell ref="A6:E6"/>
    <mergeCell ref="F6:H7"/>
    <mergeCell ref="A7:E7"/>
    <mergeCell ref="A1:H1"/>
    <mergeCell ref="A2:F2"/>
    <mergeCell ref="A3:E3"/>
    <mergeCell ref="A4:E4"/>
    <mergeCell ref="F3:G3"/>
    <mergeCell ref="F4:G4"/>
  </mergeCells>
  <pageMargins left="0.25" right="0.25" top="0.75" bottom="0.75" header="0.3" footer="0.3"/>
  <pageSetup orientation="landscape" verticalDpi="3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"/>
  <sheetViews>
    <sheetView workbookViewId="0">
      <selection activeCell="A9" sqref="A9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24</v>
      </c>
      <c r="G3" s="45"/>
      <c r="H3" s="34">
        <v>45704</v>
      </c>
    </row>
    <row r="4" spans="1:8" x14ac:dyDescent="0.25">
      <c r="A4" s="35" t="s">
        <v>18</v>
      </c>
      <c r="B4" s="35"/>
      <c r="C4" s="35"/>
      <c r="D4" s="35"/>
      <c r="E4" s="35"/>
      <c r="F4" s="46" t="s">
        <v>25</v>
      </c>
      <c r="G4" s="46"/>
      <c r="H4" s="34">
        <v>45716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TEXT(Table1435[[#This Row],[Date]],"DDDD")</f>
        <v>Sunday</v>
      </c>
      <c r="B9" s="31">
        <f>H3</f>
        <v>45704</v>
      </c>
      <c r="C9" s="7">
        <v>0</v>
      </c>
      <c r="D9" s="7"/>
      <c r="E9" s="7"/>
      <c r="F9" s="7"/>
      <c r="G9" s="17">
        <f t="shared" ref="G9:G21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TEXT(Table1435[[#This Row],[Date]],"DDDD")</f>
        <v>Monday</v>
      </c>
      <c r="B10" s="31">
        <f>B9+1</f>
        <v>45705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TEXT(Table1435[[#This Row],[Date]],"DDDD")</f>
        <v>Tuesday</v>
      </c>
      <c r="B11" s="31">
        <f>B10+1</f>
        <v>45706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TEXT(Table1435[[#This Row],[Date]],"DDDD")</f>
        <v>Wednesday</v>
      </c>
      <c r="B12" s="31">
        <f>B11+1</f>
        <v>45707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TEXT(Table1435[[#This Row],[Date]],"DDDD")</f>
        <v>Thursday</v>
      </c>
      <c r="B13" s="31">
        <f t="shared" ref="B13:B21" si="1">B12+1</f>
        <v>45708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TEXT(Table1435[[#This Row],[Date]],"DDDD")</f>
        <v>Friday</v>
      </c>
      <c r="B14" s="31">
        <f t="shared" si="1"/>
        <v>45709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TEXT(Table1435[[#This Row],[Date]],"DDDD")</f>
        <v>Saturday</v>
      </c>
      <c r="B15" s="31">
        <f t="shared" si="1"/>
        <v>45710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TEXT(Table1435[[#This Row],[Date]],"DDDD")</f>
        <v>Sunday</v>
      </c>
      <c r="B16" s="31">
        <f t="shared" si="1"/>
        <v>45711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TEXT(Table1435[[#This Row],[Date]],"DDDD")</f>
        <v>Monday</v>
      </c>
      <c r="B17" s="31">
        <f t="shared" si="1"/>
        <v>45712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TEXT(Table1435[[#This Row],[Date]],"DDDD")</f>
        <v>Tuesday</v>
      </c>
      <c r="B18" s="31">
        <f t="shared" si="1"/>
        <v>45713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TEXT(Table1435[[#This Row],[Date]],"DDDD")</f>
        <v>Wednesday</v>
      </c>
      <c r="B19" s="31">
        <f t="shared" si="1"/>
        <v>45714</v>
      </c>
      <c r="C19" s="7">
        <v>0</v>
      </c>
      <c r="D19" s="7"/>
      <c r="E19" s="7"/>
      <c r="F19" s="7"/>
      <c r="G19" s="17">
        <f t="shared" si="0"/>
        <v>0</v>
      </c>
      <c r="H19" s="22"/>
    </row>
    <row r="20" spans="1:8" ht="18" customHeight="1" x14ac:dyDescent="0.25">
      <c r="A20" s="32" t="str">
        <f>TEXT(Table1435[[#This Row],[Date]],"DDDD")</f>
        <v>Thursday</v>
      </c>
      <c r="B20" s="31">
        <f t="shared" si="1"/>
        <v>45715</v>
      </c>
      <c r="C20" s="7">
        <v>0</v>
      </c>
      <c r="D20" s="7"/>
      <c r="E20" s="7"/>
      <c r="F20" s="7"/>
      <c r="G20" s="17">
        <f t="shared" si="0"/>
        <v>0</v>
      </c>
      <c r="H20" s="22"/>
    </row>
    <row r="21" spans="1:8" ht="18" customHeight="1" x14ac:dyDescent="0.25">
      <c r="A21" s="32" t="str">
        <f>TEXT(Table1435[[#This Row],[Date]],"DDDD")</f>
        <v>Friday</v>
      </c>
      <c r="B21" s="31">
        <f t="shared" si="1"/>
        <v>45716</v>
      </c>
      <c r="C21" s="7">
        <v>0</v>
      </c>
      <c r="D21" s="7"/>
      <c r="E21" s="7"/>
      <c r="F21" s="7"/>
      <c r="G21" s="17">
        <f t="shared" si="0"/>
        <v>0</v>
      </c>
      <c r="H21" s="22"/>
    </row>
    <row r="22" spans="1:8" x14ac:dyDescent="0.25">
      <c r="A22" s="14"/>
      <c r="B22" s="15" t="s">
        <v>7</v>
      </c>
      <c r="C22" s="15">
        <f>SUBTOTAL(109,Table1435[Regular Hours])</f>
        <v>0</v>
      </c>
      <c r="D22" s="15">
        <f>SUBTOTAL(109,Table1435[Holiday])</f>
        <v>0</v>
      </c>
      <c r="E22" s="15">
        <f>SUBTOTAL(109,Table1435[Sick])</f>
        <v>0</v>
      </c>
      <c r="F22" s="15">
        <f>SUBTOTAL(109,Table1435[Vacation])</f>
        <v>0</v>
      </c>
      <c r="G22" s="16">
        <f>SUBTOTAL(109,Table1435[Total])</f>
        <v>0</v>
      </c>
      <c r="H22" s="15"/>
    </row>
    <row r="23" spans="1:8" x14ac:dyDescent="0.25">
      <c r="A23" s="8"/>
      <c r="B23" s="8"/>
      <c r="C23" s="8"/>
      <c r="D23" s="8"/>
      <c r="E23" s="8"/>
      <c r="F23" s="8"/>
      <c r="G23" s="8"/>
      <c r="H23" s="8"/>
    </row>
    <row r="24" spans="1:8" x14ac:dyDescent="0.25">
      <c r="A24" s="9"/>
      <c r="B24" s="9"/>
      <c r="C24" s="21" t="s">
        <v>12</v>
      </c>
      <c r="D24" s="18"/>
      <c r="E24" s="9"/>
      <c r="F24" s="9"/>
      <c r="G24" s="10"/>
      <c r="H24" s="9" t="s">
        <v>12</v>
      </c>
    </row>
    <row r="25" spans="1:8" x14ac:dyDescent="0.25">
      <c r="A25" s="20" t="s">
        <v>13</v>
      </c>
      <c r="B25" s="11"/>
      <c r="C25" s="12"/>
      <c r="D25" s="12"/>
      <c r="E25" s="19" t="s">
        <v>14</v>
      </c>
      <c r="G25" s="13"/>
      <c r="H25" s="12"/>
    </row>
  </sheetData>
  <mergeCells count="10">
    <mergeCell ref="A5:E5"/>
    <mergeCell ref="F5:H5"/>
    <mergeCell ref="A6:E6"/>
    <mergeCell ref="F6:H7"/>
    <mergeCell ref="A7:E7"/>
    <mergeCell ref="A1:H1"/>
    <mergeCell ref="A2:F2"/>
    <mergeCell ref="A3:E3"/>
    <mergeCell ref="A4:E4"/>
    <mergeCell ref="F3:G3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7"/>
  <sheetViews>
    <sheetView workbookViewId="0">
      <selection activeCell="F5" sqref="F5:H5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24</v>
      </c>
      <c r="G3" s="45"/>
      <c r="H3" s="34">
        <v>45717</v>
      </c>
    </row>
    <row r="4" spans="1:8" x14ac:dyDescent="0.25">
      <c r="A4" s="35" t="s">
        <v>18</v>
      </c>
      <c r="B4" s="35"/>
      <c r="C4" s="35"/>
      <c r="D4" s="35"/>
      <c r="E4" s="35"/>
      <c r="F4" s="44" t="s">
        <v>25</v>
      </c>
      <c r="G4" s="45"/>
      <c r="H4" s="34">
        <v>45731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TEXT(Table1434[[#This Row],[Date]],"DDDD")</f>
        <v>Saturday</v>
      </c>
      <c r="B9" s="31">
        <f>H3</f>
        <v>45717</v>
      </c>
      <c r="C9" s="7">
        <v>0</v>
      </c>
      <c r="D9" s="7"/>
      <c r="E9" s="7"/>
      <c r="F9" s="7"/>
      <c r="G9" s="17">
        <f t="shared" ref="G9:G22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TEXT(Table1434[[#This Row],[Date]],"DDDD")</f>
        <v>Sunday</v>
      </c>
      <c r="B10" s="31">
        <f>B9+1</f>
        <v>45718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TEXT(Table1434[[#This Row],[Date]],"DDDD")</f>
        <v>Monday</v>
      </c>
      <c r="B11" s="31">
        <f>B10+1</f>
        <v>45719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TEXT(Table1434[[#This Row],[Date]],"DDDD")</f>
        <v>Tuesday</v>
      </c>
      <c r="B12" s="31">
        <f>B11+1</f>
        <v>45720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TEXT(Table1434[[#This Row],[Date]],"DDDD")</f>
        <v>Wednesday</v>
      </c>
      <c r="B13" s="31">
        <f t="shared" ref="B13:B23" si="1">B12+1</f>
        <v>45721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TEXT(Table1434[[#This Row],[Date]],"DDDD")</f>
        <v>Thursday</v>
      </c>
      <c r="B14" s="31">
        <f t="shared" si="1"/>
        <v>45722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TEXT(Table1434[[#This Row],[Date]],"DDDD")</f>
        <v>Friday</v>
      </c>
      <c r="B15" s="31">
        <f t="shared" si="1"/>
        <v>45723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TEXT(Table1434[[#This Row],[Date]],"DDDD")</f>
        <v>Saturday</v>
      </c>
      <c r="B16" s="31">
        <f t="shared" si="1"/>
        <v>45724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TEXT(Table1434[[#This Row],[Date]],"DDDD")</f>
        <v>Sunday</v>
      </c>
      <c r="B17" s="31">
        <f t="shared" si="1"/>
        <v>45725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TEXT(Table1434[[#This Row],[Date]],"DDDD")</f>
        <v>Monday</v>
      </c>
      <c r="B18" s="31">
        <f t="shared" si="1"/>
        <v>45726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TEXT(Table1434[[#This Row],[Date]],"DDDD")</f>
        <v>Tuesday</v>
      </c>
      <c r="B19" s="31">
        <f t="shared" si="1"/>
        <v>45727</v>
      </c>
      <c r="C19" s="7">
        <v>0</v>
      </c>
      <c r="D19" s="7"/>
      <c r="E19" s="7"/>
      <c r="F19" s="7"/>
      <c r="G19" s="17">
        <f t="shared" si="0"/>
        <v>0</v>
      </c>
      <c r="H19" s="22"/>
    </row>
    <row r="20" spans="1:8" ht="18" customHeight="1" x14ac:dyDescent="0.25">
      <c r="A20" s="32" t="str">
        <f>TEXT(Table1434[[#This Row],[Date]],"DDDD")</f>
        <v>Wednesday</v>
      </c>
      <c r="B20" s="31">
        <f t="shared" si="1"/>
        <v>45728</v>
      </c>
      <c r="C20" s="7">
        <v>0</v>
      </c>
      <c r="D20" s="7"/>
      <c r="E20" s="7"/>
      <c r="F20" s="7"/>
      <c r="G20" s="17">
        <f t="shared" si="0"/>
        <v>0</v>
      </c>
      <c r="H20" s="22"/>
    </row>
    <row r="21" spans="1:8" ht="18" customHeight="1" x14ac:dyDescent="0.25">
      <c r="A21" s="32" t="str">
        <f>TEXT(Table1434[[#This Row],[Date]],"DDDD")</f>
        <v>Thursday</v>
      </c>
      <c r="B21" s="31">
        <f t="shared" si="1"/>
        <v>45729</v>
      </c>
      <c r="C21" s="7">
        <v>0</v>
      </c>
      <c r="D21" s="7"/>
      <c r="E21" s="7"/>
      <c r="F21" s="7"/>
      <c r="G21" s="17">
        <f t="shared" si="0"/>
        <v>0</v>
      </c>
      <c r="H21" s="22"/>
    </row>
    <row r="22" spans="1:8" ht="18" customHeight="1" x14ac:dyDescent="0.25">
      <c r="A22" s="32" t="str">
        <f>TEXT(Table1434[[#This Row],[Date]],"DDDD")</f>
        <v>Friday</v>
      </c>
      <c r="B22" s="31">
        <f t="shared" si="1"/>
        <v>45730</v>
      </c>
      <c r="C22" s="7">
        <v>0</v>
      </c>
      <c r="D22" s="7"/>
      <c r="E22" s="7"/>
      <c r="F22" s="7"/>
      <c r="G22" s="17">
        <f t="shared" si="0"/>
        <v>0</v>
      </c>
      <c r="H22" s="22"/>
    </row>
    <row r="23" spans="1:8" ht="18" customHeight="1" x14ac:dyDescent="0.25">
      <c r="A23" s="32" t="str">
        <f>TEXT(Table1434[[#This Row],[Date]],"DDDD")</f>
        <v>Saturday</v>
      </c>
      <c r="B23" s="31">
        <f t="shared" si="1"/>
        <v>45731</v>
      </c>
      <c r="C23" s="7">
        <v>0</v>
      </c>
      <c r="D23" s="7"/>
      <c r="E23" s="7"/>
      <c r="F23" s="7"/>
      <c r="G23" s="17">
        <f t="shared" ref="G23" si="2">IF(SUM(C23:F23)&gt;24,"You've entered more than 24 hours.",SUM(C23:F23))</f>
        <v>0</v>
      </c>
      <c r="H23" s="22"/>
    </row>
    <row r="24" spans="1:8" x14ac:dyDescent="0.25">
      <c r="A24" s="14"/>
      <c r="B24" s="15" t="s">
        <v>7</v>
      </c>
      <c r="C24" s="15">
        <f>SUBTOTAL(109,Table14356[Regular Hours])</f>
        <v>0</v>
      </c>
      <c r="D24" s="15">
        <f>SUBTOTAL(109,Table14356[Holiday])</f>
        <v>0</v>
      </c>
      <c r="E24" s="15">
        <f>SUBTOTAL(109,Table14356[Sick])</f>
        <v>0</v>
      </c>
      <c r="F24" s="15">
        <f>SUBTOTAL(109,Table14356[Vacation])</f>
        <v>0</v>
      </c>
      <c r="G24" s="16">
        <f>SUBTOTAL(109,Table14356[Total])</f>
        <v>0</v>
      </c>
      <c r="H24" s="15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26" spans="1:8" x14ac:dyDescent="0.25">
      <c r="A26" s="9"/>
      <c r="B26" s="9"/>
      <c r="C26" s="21" t="s">
        <v>12</v>
      </c>
      <c r="D26" s="18"/>
      <c r="E26" s="9"/>
      <c r="F26" s="9"/>
      <c r="G26" s="10"/>
      <c r="H26" s="9" t="s">
        <v>12</v>
      </c>
    </row>
    <row r="27" spans="1:8" x14ac:dyDescent="0.25">
      <c r="A27" s="20" t="s">
        <v>13</v>
      </c>
      <c r="B27" s="11"/>
      <c r="C27" s="12"/>
      <c r="D27" s="12"/>
      <c r="E27" s="19" t="s">
        <v>14</v>
      </c>
      <c r="G27" s="13"/>
      <c r="H27" s="12"/>
    </row>
  </sheetData>
  <mergeCells count="11">
    <mergeCell ref="A5:E5"/>
    <mergeCell ref="F5:H5"/>
    <mergeCell ref="A6:E6"/>
    <mergeCell ref="F6:H7"/>
    <mergeCell ref="A7:E7"/>
    <mergeCell ref="A1:H1"/>
    <mergeCell ref="A2:F2"/>
    <mergeCell ref="A3:E3"/>
    <mergeCell ref="A4:E4"/>
    <mergeCell ref="F3:G3"/>
    <mergeCell ref="F4:G4"/>
  </mergeCells>
  <pageMargins left="0.25" right="0.25" top="0.75" bottom="0.75" header="0.3" footer="0.3"/>
  <pageSetup orientation="landscape" verticalDpi="3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8"/>
  <sheetViews>
    <sheetView workbookViewId="0">
      <selection activeCell="I8" sqref="I8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26</v>
      </c>
      <c r="G3" s="45"/>
      <c r="H3" s="47">
        <v>45732</v>
      </c>
    </row>
    <row r="4" spans="1:8" x14ac:dyDescent="0.25">
      <c r="A4" s="35" t="s">
        <v>18</v>
      </c>
      <c r="B4" s="35"/>
      <c r="C4" s="35"/>
      <c r="D4" s="35"/>
      <c r="E4" s="35"/>
      <c r="F4" s="44" t="s">
        <v>25</v>
      </c>
      <c r="G4" s="45"/>
      <c r="H4" s="47">
        <v>45747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TEXT(Table143567[[#This Row],[Date]],"dddd")</f>
        <v>Sunday</v>
      </c>
      <c r="B9" s="31">
        <f>H3</f>
        <v>45732</v>
      </c>
      <c r="C9" s="7">
        <v>0</v>
      </c>
      <c r="D9" s="7"/>
      <c r="E9" s="7"/>
      <c r="F9" s="7"/>
      <c r="G9" s="17">
        <f t="shared" ref="G9:G24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TEXT(Table143567[[#This Row],[Date]],"dddd")</f>
        <v>Monday</v>
      </c>
      <c r="B10" s="31">
        <f>B9+1</f>
        <v>45733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TEXT(Table143567[[#This Row],[Date]],"dddd")</f>
        <v>Tuesday</v>
      </c>
      <c r="B11" s="31">
        <f>B10+1</f>
        <v>45734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TEXT(Table143567[[#This Row],[Date]],"dddd")</f>
        <v>Wednesday</v>
      </c>
      <c r="B12" s="31">
        <f>B11+1</f>
        <v>45735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TEXT(Table143567[[#This Row],[Date]],"dddd")</f>
        <v>Thursday</v>
      </c>
      <c r="B13" s="31">
        <f t="shared" ref="B13:B24" si="1">B12+1</f>
        <v>45736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TEXT(Table143567[[#This Row],[Date]],"dddd")</f>
        <v>Friday</v>
      </c>
      <c r="B14" s="31">
        <f t="shared" si="1"/>
        <v>45737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TEXT(Table143567[[#This Row],[Date]],"dddd")</f>
        <v>Saturday</v>
      </c>
      <c r="B15" s="31">
        <f t="shared" si="1"/>
        <v>45738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TEXT(Table143567[[#This Row],[Date]],"dddd")</f>
        <v>Sunday</v>
      </c>
      <c r="B16" s="31">
        <f t="shared" si="1"/>
        <v>45739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TEXT(Table143567[[#This Row],[Date]],"dddd")</f>
        <v>Monday</v>
      </c>
      <c r="B17" s="31">
        <f t="shared" si="1"/>
        <v>45740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TEXT(Table143567[[#This Row],[Date]],"dddd")</f>
        <v>Tuesday</v>
      </c>
      <c r="B18" s="31">
        <f t="shared" si="1"/>
        <v>45741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TEXT(Table143567[[#This Row],[Date]],"dddd")</f>
        <v>Wednesday</v>
      </c>
      <c r="B19" s="31">
        <f t="shared" si="1"/>
        <v>45742</v>
      </c>
      <c r="C19" s="7">
        <v>0</v>
      </c>
      <c r="D19" s="7"/>
      <c r="E19" s="7"/>
      <c r="F19" s="7"/>
      <c r="G19" s="17">
        <f t="shared" si="0"/>
        <v>0</v>
      </c>
      <c r="H19" s="22"/>
    </row>
    <row r="20" spans="1:8" ht="18" customHeight="1" x14ac:dyDescent="0.25">
      <c r="A20" s="32" t="str">
        <f>TEXT(Table143567[[#This Row],[Date]],"dddd")</f>
        <v>Thursday</v>
      </c>
      <c r="B20" s="31">
        <f t="shared" si="1"/>
        <v>45743</v>
      </c>
      <c r="C20" s="7">
        <v>0</v>
      </c>
      <c r="D20" s="7"/>
      <c r="E20" s="7"/>
      <c r="F20" s="7"/>
      <c r="G20" s="17">
        <f t="shared" si="0"/>
        <v>0</v>
      </c>
      <c r="H20" s="22"/>
    </row>
    <row r="21" spans="1:8" ht="18" customHeight="1" x14ac:dyDescent="0.25">
      <c r="A21" s="32" t="str">
        <f>TEXT(Table143567[[#This Row],[Date]],"dddd")</f>
        <v>Friday</v>
      </c>
      <c r="B21" s="31">
        <f t="shared" si="1"/>
        <v>45744</v>
      </c>
      <c r="C21" s="7">
        <v>0</v>
      </c>
      <c r="D21" s="7"/>
      <c r="E21" s="7"/>
      <c r="F21" s="7"/>
      <c r="G21" s="17">
        <f t="shared" si="0"/>
        <v>0</v>
      </c>
      <c r="H21" s="22"/>
    </row>
    <row r="22" spans="1:8" ht="18" customHeight="1" x14ac:dyDescent="0.25">
      <c r="A22" s="32" t="str">
        <f>TEXT(Table143567[[#This Row],[Date]],"dddd")</f>
        <v>Saturday</v>
      </c>
      <c r="B22" s="31">
        <f t="shared" si="1"/>
        <v>45745</v>
      </c>
      <c r="C22" s="7">
        <v>0</v>
      </c>
      <c r="D22" s="7"/>
      <c r="E22" s="7"/>
      <c r="F22" s="7"/>
      <c r="G22" s="17">
        <f t="shared" si="0"/>
        <v>0</v>
      </c>
      <c r="H22" s="22"/>
    </row>
    <row r="23" spans="1:8" ht="18" customHeight="1" x14ac:dyDescent="0.25">
      <c r="A23" s="32" t="str">
        <f>TEXT(Table143567[[#This Row],[Date]],"dddd")</f>
        <v>Sunday</v>
      </c>
      <c r="B23" s="31">
        <f t="shared" si="1"/>
        <v>45746</v>
      </c>
      <c r="C23" s="7">
        <v>0</v>
      </c>
      <c r="D23" s="7"/>
      <c r="E23" s="7"/>
      <c r="F23" s="7"/>
      <c r="G23" s="17">
        <f t="shared" si="0"/>
        <v>0</v>
      </c>
      <c r="H23" s="22"/>
    </row>
    <row r="24" spans="1:8" ht="18" customHeight="1" x14ac:dyDescent="0.25">
      <c r="A24" s="32" t="str">
        <f>TEXT(Table143567[[#This Row],[Date]],"dddd")</f>
        <v>Monday</v>
      </c>
      <c r="B24" s="31">
        <f t="shared" si="1"/>
        <v>45747</v>
      </c>
      <c r="C24" s="7">
        <v>0</v>
      </c>
      <c r="D24" s="7"/>
      <c r="E24" s="7"/>
      <c r="F24" s="7"/>
      <c r="G24" s="17">
        <f t="shared" si="0"/>
        <v>0</v>
      </c>
      <c r="H24" s="22"/>
    </row>
    <row r="25" spans="1:8" x14ac:dyDescent="0.25">
      <c r="A25" s="14"/>
      <c r="B25" s="15" t="s">
        <v>7</v>
      </c>
      <c r="C25" s="15">
        <f>SUBTOTAL(109,Table143567[Regular Hours])</f>
        <v>0</v>
      </c>
      <c r="D25" s="15">
        <f>SUBTOTAL(109,Table143567[Holiday])</f>
        <v>0</v>
      </c>
      <c r="E25" s="15">
        <f>SUBTOTAL(109,Table143567[Sick])</f>
        <v>0</v>
      </c>
      <c r="F25" s="15">
        <f>SUBTOTAL(109,Table143567[Vacation])</f>
        <v>0</v>
      </c>
      <c r="G25" s="16">
        <f>SUBTOTAL(109,Table143567[Total])</f>
        <v>0</v>
      </c>
      <c r="H25" s="15"/>
    </row>
    <row r="26" spans="1:8" x14ac:dyDescent="0.25">
      <c r="A26" s="8"/>
      <c r="B26" s="8"/>
      <c r="C26" s="8"/>
      <c r="D26" s="8"/>
      <c r="E26" s="8"/>
      <c r="F26" s="8"/>
      <c r="G26" s="8"/>
      <c r="H26" s="8"/>
    </row>
    <row r="27" spans="1:8" x14ac:dyDescent="0.25">
      <c r="A27" s="9"/>
      <c r="B27" s="9"/>
      <c r="C27" s="21" t="s">
        <v>12</v>
      </c>
      <c r="D27" s="18"/>
      <c r="E27" s="9"/>
      <c r="F27" s="9"/>
      <c r="G27" s="10"/>
      <c r="H27" s="9" t="s">
        <v>12</v>
      </c>
    </row>
    <row r="28" spans="1:8" x14ac:dyDescent="0.25">
      <c r="A28" s="20" t="s">
        <v>13</v>
      </c>
      <c r="B28" s="11"/>
      <c r="C28" s="12"/>
      <c r="D28" s="12"/>
      <c r="E28" s="19" t="s">
        <v>14</v>
      </c>
      <c r="G28" s="13"/>
      <c r="H28" s="12"/>
    </row>
  </sheetData>
  <mergeCells count="11">
    <mergeCell ref="A5:E5"/>
    <mergeCell ref="F5:H5"/>
    <mergeCell ref="A6:E6"/>
    <mergeCell ref="F6:H7"/>
    <mergeCell ref="A7:E7"/>
    <mergeCell ref="A1:H1"/>
    <mergeCell ref="A2:F2"/>
    <mergeCell ref="A3:E3"/>
    <mergeCell ref="A4:E4"/>
    <mergeCell ref="F3:G3"/>
    <mergeCell ref="F4:G4"/>
  </mergeCells>
  <pageMargins left="0.25" right="0.25" top="0.75" bottom="0.75" header="0.3" footer="0.3"/>
  <pageSetup orientation="landscape" verticalDpi="300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7"/>
  <sheetViews>
    <sheetView workbookViewId="0">
      <selection activeCell="H28" sqref="H28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24</v>
      </c>
      <c r="G3" s="45"/>
      <c r="H3" s="34">
        <v>45748</v>
      </c>
    </row>
    <row r="4" spans="1:8" x14ac:dyDescent="0.25">
      <c r="A4" s="35" t="s">
        <v>18</v>
      </c>
      <c r="B4" s="35"/>
      <c r="C4" s="35"/>
      <c r="D4" s="35"/>
      <c r="E4" s="35"/>
      <c r="F4" s="44" t="s">
        <v>25</v>
      </c>
      <c r="G4" s="45"/>
      <c r="H4" s="34">
        <v>45762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TEXT(Table14356789[[#This Row],[Date]],"DDDD")</f>
        <v>Tuesday</v>
      </c>
      <c r="B9" s="31">
        <f>H3</f>
        <v>45748</v>
      </c>
      <c r="C9" s="7">
        <v>0</v>
      </c>
      <c r="D9" s="7"/>
      <c r="E9" s="7"/>
      <c r="F9" s="7"/>
      <c r="G9" s="17">
        <f t="shared" ref="G9:G23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TEXT(Table14356789[[#This Row],[Date]],"DDDD")</f>
        <v>Wednesday</v>
      </c>
      <c r="B10" s="31">
        <f>B9+1</f>
        <v>45749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TEXT(Table14356789[[#This Row],[Date]],"DDDD")</f>
        <v>Thursday</v>
      </c>
      <c r="B11" s="31">
        <f>B10+1</f>
        <v>45750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TEXT(Table14356789[[#This Row],[Date]],"DDDD")</f>
        <v>Friday</v>
      </c>
      <c r="B12" s="31">
        <f>B11+1</f>
        <v>45751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TEXT(Table14356789[[#This Row],[Date]],"DDDD")</f>
        <v>Saturday</v>
      </c>
      <c r="B13" s="31">
        <f t="shared" ref="B13:B23" si="1">B12+1</f>
        <v>45752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TEXT(Table14356789[[#This Row],[Date]],"DDDD")</f>
        <v>Sunday</v>
      </c>
      <c r="B14" s="31">
        <f t="shared" si="1"/>
        <v>45753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TEXT(Table14356789[[#This Row],[Date]],"DDDD")</f>
        <v>Monday</v>
      </c>
      <c r="B15" s="31">
        <f t="shared" si="1"/>
        <v>45754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TEXT(Table14356789[[#This Row],[Date]],"DDDD")</f>
        <v>Tuesday</v>
      </c>
      <c r="B16" s="31">
        <f t="shared" si="1"/>
        <v>45755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TEXT(Table14356789[[#This Row],[Date]],"DDDD")</f>
        <v>Wednesday</v>
      </c>
      <c r="B17" s="31">
        <f t="shared" si="1"/>
        <v>45756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TEXT(Table14356789[[#This Row],[Date]],"DDDD")</f>
        <v>Thursday</v>
      </c>
      <c r="B18" s="31">
        <f t="shared" si="1"/>
        <v>45757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TEXT(Table14356789[[#This Row],[Date]],"DDDD")</f>
        <v>Friday</v>
      </c>
      <c r="B19" s="31">
        <f t="shared" si="1"/>
        <v>45758</v>
      </c>
      <c r="C19" s="7">
        <v>0</v>
      </c>
      <c r="D19" s="7"/>
      <c r="E19" s="7"/>
      <c r="F19" s="7"/>
      <c r="G19" s="17">
        <f t="shared" si="0"/>
        <v>0</v>
      </c>
      <c r="H19" s="22"/>
    </row>
    <row r="20" spans="1:8" ht="18" customHeight="1" x14ac:dyDescent="0.25">
      <c r="A20" s="32" t="str">
        <f>TEXT(Table14356789[[#This Row],[Date]],"DDDD")</f>
        <v>Saturday</v>
      </c>
      <c r="B20" s="31">
        <f t="shared" si="1"/>
        <v>45759</v>
      </c>
      <c r="C20" s="7">
        <v>0</v>
      </c>
      <c r="D20" s="7"/>
      <c r="E20" s="7"/>
      <c r="F20" s="7"/>
      <c r="G20" s="17">
        <f t="shared" si="0"/>
        <v>0</v>
      </c>
      <c r="H20" s="22"/>
    </row>
    <row r="21" spans="1:8" ht="18" customHeight="1" x14ac:dyDescent="0.25">
      <c r="A21" s="32" t="str">
        <f>TEXT(Table14356789[[#This Row],[Date]],"DDDD")</f>
        <v>Sunday</v>
      </c>
      <c r="B21" s="31">
        <f t="shared" si="1"/>
        <v>45760</v>
      </c>
      <c r="C21" s="7">
        <v>0</v>
      </c>
      <c r="D21" s="7"/>
      <c r="E21" s="7"/>
      <c r="F21" s="7"/>
      <c r="G21" s="17">
        <f t="shared" si="0"/>
        <v>0</v>
      </c>
      <c r="H21" s="22"/>
    </row>
    <row r="22" spans="1:8" ht="18" customHeight="1" x14ac:dyDescent="0.25">
      <c r="A22" s="32" t="str">
        <f>TEXT(Table14356789[[#This Row],[Date]],"DDDD")</f>
        <v>Monday</v>
      </c>
      <c r="B22" s="31">
        <f t="shared" si="1"/>
        <v>45761</v>
      </c>
      <c r="C22" s="7">
        <v>0</v>
      </c>
      <c r="D22" s="7"/>
      <c r="E22" s="7"/>
      <c r="F22" s="7"/>
      <c r="G22" s="17">
        <f t="shared" si="0"/>
        <v>0</v>
      </c>
      <c r="H22" s="22"/>
    </row>
    <row r="23" spans="1:8" ht="18" customHeight="1" x14ac:dyDescent="0.25">
      <c r="A23" s="32" t="str">
        <f>TEXT(Table14356789[[#This Row],[Date]],"DDDD")</f>
        <v>Tuesday</v>
      </c>
      <c r="B23" s="31">
        <f t="shared" si="1"/>
        <v>45762</v>
      </c>
      <c r="C23" s="7">
        <v>0</v>
      </c>
      <c r="D23" s="7"/>
      <c r="E23" s="7"/>
      <c r="F23" s="7"/>
      <c r="G23" s="17">
        <f t="shared" si="0"/>
        <v>0</v>
      </c>
      <c r="H23" s="22"/>
    </row>
    <row r="24" spans="1:8" x14ac:dyDescent="0.25">
      <c r="A24" s="14"/>
      <c r="B24" s="15" t="s">
        <v>7</v>
      </c>
      <c r="C24" s="15">
        <f>SUBTOTAL(109,Table14356789[Regular Hours])</f>
        <v>0</v>
      </c>
      <c r="D24" s="15">
        <f>SUBTOTAL(109,Table14356789[Holiday])</f>
        <v>0</v>
      </c>
      <c r="E24" s="15">
        <f>SUBTOTAL(109,Table14356789[Sick])</f>
        <v>0</v>
      </c>
      <c r="F24" s="15">
        <f>SUBTOTAL(109,Table14356789[Vacation])</f>
        <v>0</v>
      </c>
      <c r="G24" s="16">
        <f>SUBTOTAL(109,Table14356789[Total])</f>
        <v>0</v>
      </c>
      <c r="H24" s="15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26" spans="1:8" x14ac:dyDescent="0.25">
      <c r="A26" s="9"/>
      <c r="B26" s="9"/>
      <c r="C26" s="21" t="s">
        <v>12</v>
      </c>
      <c r="D26" s="18"/>
      <c r="E26" s="9"/>
      <c r="F26" s="9"/>
      <c r="G26" s="10"/>
      <c r="H26" s="9" t="s">
        <v>12</v>
      </c>
    </row>
    <row r="27" spans="1:8" x14ac:dyDescent="0.25">
      <c r="A27" s="20" t="s">
        <v>13</v>
      </c>
      <c r="B27" s="11"/>
      <c r="C27" s="12"/>
      <c r="D27" s="12"/>
      <c r="E27" s="19" t="s">
        <v>14</v>
      </c>
      <c r="G27" s="13"/>
      <c r="H27" s="12"/>
    </row>
  </sheetData>
  <mergeCells count="11">
    <mergeCell ref="A5:E5"/>
    <mergeCell ref="F5:H5"/>
    <mergeCell ref="A6:E6"/>
    <mergeCell ref="F6:H7"/>
    <mergeCell ref="A7:E7"/>
    <mergeCell ref="A1:H1"/>
    <mergeCell ref="A2:F2"/>
    <mergeCell ref="A3:E3"/>
    <mergeCell ref="A4:E4"/>
    <mergeCell ref="F3:G3"/>
    <mergeCell ref="F4:G4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7"/>
  <sheetViews>
    <sheetView workbookViewId="0">
      <selection activeCell="G28" sqref="G28"/>
    </sheetView>
  </sheetViews>
  <sheetFormatPr defaultRowHeight="15" x14ac:dyDescent="0.25"/>
  <cols>
    <col min="1" max="1" width="18.42578125" style="1" customWidth="1"/>
    <col min="2" max="2" width="17.42578125" style="1" customWidth="1"/>
    <col min="3" max="3" width="16.28515625" style="1" customWidth="1"/>
    <col min="4" max="4" width="13.7109375" style="1" customWidth="1"/>
    <col min="5" max="5" width="12" style="1" customWidth="1"/>
    <col min="6" max="6" width="13" style="1" customWidth="1"/>
    <col min="7" max="7" width="16" style="1" customWidth="1"/>
    <col min="8" max="8" width="26.5703125" style="1" customWidth="1"/>
    <col min="9" max="9" width="36.28515625" style="1" customWidth="1"/>
    <col min="10" max="16384" width="9.140625" style="1"/>
  </cols>
  <sheetData>
    <row r="1" spans="1:8" ht="57.75" customHeight="1" x14ac:dyDescent="0.25">
      <c r="A1" s="38" t="s">
        <v>10</v>
      </c>
      <c r="B1" s="39"/>
      <c r="C1" s="39"/>
      <c r="D1" s="39"/>
      <c r="E1" s="39"/>
      <c r="F1" s="39"/>
      <c r="G1" s="39"/>
      <c r="H1" s="39"/>
    </row>
    <row r="2" spans="1:8" x14ac:dyDescent="0.25">
      <c r="A2" s="40"/>
      <c r="B2" s="40"/>
      <c r="C2" s="40"/>
      <c r="D2" s="40"/>
      <c r="E2" s="40"/>
      <c r="F2" s="40"/>
      <c r="G2" s="2"/>
      <c r="H2" s="3"/>
    </row>
    <row r="3" spans="1:8" x14ac:dyDescent="0.25">
      <c r="A3" s="35" t="s">
        <v>8</v>
      </c>
      <c r="B3" s="35"/>
      <c r="C3" s="35"/>
      <c r="D3" s="35"/>
      <c r="E3" s="35"/>
      <c r="F3" s="44" t="s">
        <v>24</v>
      </c>
      <c r="G3" s="45"/>
      <c r="H3" s="34">
        <v>45763</v>
      </c>
    </row>
    <row r="4" spans="1:8" x14ac:dyDescent="0.25">
      <c r="A4" s="35" t="s">
        <v>18</v>
      </c>
      <c r="B4" s="35"/>
      <c r="C4" s="35"/>
      <c r="D4" s="35"/>
      <c r="E4" s="35"/>
      <c r="F4" s="44" t="s">
        <v>25</v>
      </c>
      <c r="G4" s="45"/>
      <c r="H4" s="34">
        <v>45777</v>
      </c>
    </row>
    <row r="5" spans="1:8" x14ac:dyDescent="0.25">
      <c r="A5" s="35" t="s">
        <v>15</v>
      </c>
      <c r="B5" s="35"/>
      <c r="C5" s="35"/>
      <c r="D5" s="35"/>
      <c r="E5" s="35"/>
      <c r="F5" s="36" t="s">
        <v>0</v>
      </c>
      <c r="G5" s="36"/>
      <c r="H5" s="36"/>
    </row>
    <row r="6" spans="1:8" ht="18" customHeight="1" x14ac:dyDescent="0.25">
      <c r="A6" s="35" t="s">
        <v>9</v>
      </c>
      <c r="B6" s="35"/>
      <c r="C6" s="35"/>
      <c r="D6" s="35"/>
      <c r="E6" s="35"/>
      <c r="F6" s="37" t="s">
        <v>17</v>
      </c>
      <c r="G6" s="37"/>
      <c r="H6" s="37"/>
    </row>
    <row r="7" spans="1:8" x14ac:dyDescent="0.25">
      <c r="A7" s="41"/>
      <c r="B7" s="42"/>
      <c r="C7" s="42"/>
      <c r="D7" s="42"/>
      <c r="E7" s="43"/>
      <c r="F7" s="37"/>
      <c r="G7" s="37"/>
      <c r="H7" s="37"/>
    </row>
    <row r="8" spans="1:8" x14ac:dyDescent="0.25">
      <c r="A8" s="4" t="s">
        <v>1</v>
      </c>
      <c r="B8" s="5" t="s">
        <v>2</v>
      </c>
      <c r="C8" s="5" t="s">
        <v>3</v>
      </c>
      <c r="D8" s="5" t="s">
        <v>11</v>
      </c>
      <c r="E8" s="5" t="s">
        <v>4</v>
      </c>
      <c r="F8" s="5" t="s">
        <v>5</v>
      </c>
      <c r="G8" s="6" t="s">
        <v>6</v>
      </c>
      <c r="H8" s="5" t="s">
        <v>16</v>
      </c>
    </row>
    <row r="9" spans="1:8" ht="18" customHeight="1" x14ac:dyDescent="0.25">
      <c r="A9" s="32" t="str">
        <f>TEXT(Table1435678[[#This Row],[Date]],"DDDD")</f>
        <v>Wednesday</v>
      </c>
      <c r="B9" s="31">
        <f>H3</f>
        <v>45763</v>
      </c>
      <c r="C9" s="7">
        <v>0</v>
      </c>
      <c r="D9" s="7"/>
      <c r="E9" s="7"/>
      <c r="F9" s="7"/>
      <c r="G9" s="17">
        <f t="shared" ref="G9:G23" si="0">IF(SUM(C9:F9)&gt;24,"You've entered more than 24 hours.",SUM(C9:F9))</f>
        <v>0</v>
      </c>
      <c r="H9" s="22"/>
    </row>
    <row r="10" spans="1:8" ht="18" customHeight="1" x14ac:dyDescent="0.25">
      <c r="A10" s="32" t="str">
        <f>TEXT(Table1435678[[#This Row],[Date]],"DDDD")</f>
        <v>Thursday</v>
      </c>
      <c r="B10" s="31">
        <f>B9+1</f>
        <v>45764</v>
      </c>
      <c r="C10" s="7">
        <v>0</v>
      </c>
      <c r="D10" s="7"/>
      <c r="E10" s="7"/>
      <c r="F10" s="7"/>
      <c r="G10" s="17">
        <f t="shared" si="0"/>
        <v>0</v>
      </c>
      <c r="H10" s="23"/>
    </row>
    <row r="11" spans="1:8" ht="18" customHeight="1" x14ac:dyDescent="0.25">
      <c r="A11" s="32" t="str">
        <f>TEXT(Table1435678[[#This Row],[Date]],"DDDD")</f>
        <v>Friday</v>
      </c>
      <c r="B11" s="31">
        <f>B10+1</f>
        <v>45765</v>
      </c>
      <c r="C11" s="7">
        <v>0</v>
      </c>
      <c r="D11" s="7"/>
      <c r="E11" s="7"/>
      <c r="F11" s="7"/>
      <c r="G11" s="17">
        <f t="shared" si="0"/>
        <v>0</v>
      </c>
      <c r="H11" s="23"/>
    </row>
    <row r="12" spans="1:8" ht="18" customHeight="1" x14ac:dyDescent="0.25">
      <c r="A12" s="32" t="str">
        <f>TEXT(Table1435678[[#This Row],[Date]],"DDDD")</f>
        <v>Saturday</v>
      </c>
      <c r="B12" s="31">
        <f>B11+1</f>
        <v>45766</v>
      </c>
      <c r="C12" s="7">
        <v>0</v>
      </c>
      <c r="D12" s="7"/>
      <c r="E12" s="7"/>
      <c r="F12" s="7"/>
      <c r="G12" s="17">
        <f t="shared" si="0"/>
        <v>0</v>
      </c>
      <c r="H12" s="22"/>
    </row>
    <row r="13" spans="1:8" ht="18" customHeight="1" x14ac:dyDescent="0.25">
      <c r="A13" s="32" t="str">
        <f>TEXT(Table1435678[[#This Row],[Date]],"DDDD")</f>
        <v>Sunday</v>
      </c>
      <c r="B13" s="31">
        <f t="shared" ref="B13:B23" si="1">B12+1</f>
        <v>45767</v>
      </c>
      <c r="C13" s="7">
        <v>0</v>
      </c>
      <c r="D13" s="7"/>
      <c r="E13" s="7"/>
      <c r="F13" s="7"/>
      <c r="G13" s="17">
        <f t="shared" si="0"/>
        <v>0</v>
      </c>
      <c r="H13" s="22"/>
    </row>
    <row r="14" spans="1:8" ht="18" customHeight="1" x14ac:dyDescent="0.25">
      <c r="A14" s="32" t="str">
        <f>TEXT(Table1435678[[#This Row],[Date]],"DDDD")</f>
        <v>Monday</v>
      </c>
      <c r="B14" s="31">
        <f t="shared" si="1"/>
        <v>45768</v>
      </c>
      <c r="C14" s="7">
        <v>0</v>
      </c>
      <c r="D14" s="7"/>
      <c r="E14" s="7"/>
      <c r="F14" s="7"/>
      <c r="G14" s="17">
        <f t="shared" si="0"/>
        <v>0</v>
      </c>
      <c r="H14" s="22"/>
    </row>
    <row r="15" spans="1:8" ht="18" customHeight="1" x14ac:dyDescent="0.25">
      <c r="A15" s="32" t="str">
        <f>TEXT(Table1435678[[#This Row],[Date]],"DDDD")</f>
        <v>Tuesday</v>
      </c>
      <c r="B15" s="31">
        <f t="shared" si="1"/>
        <v>45769</v>
      </c>
      <c r="C15" s="7">
        <v>0</v>
      </c>
      <c r="D15" s="7"/>
      <c r="E15" s="7"/>
      <c r="F15" s="7"/>
      <c r="G15" s="17">
        <f t="shared" si="0"/>
        <v>0</v>
      </c>
      <c r="H15" s="22"/>
    </row>
    <row r="16" spans="1:8" ht="18" customHeight="1" x14ac:dyDescent="0.25">
      <c r="A16" s="32" t="str">
        <f>TEXT(Table1435678[[#This Row],[Date]],"DDDD")</f>
        <v>Wednesday</v>
      </c>
      <c r="B16" s="31">
        <f t="shared" si="1"/>
        <v>45770</v>
      </c>
      <c r="C16" s="7">
        <v>0</v>
      </c>
      <c r="D16" s="7"/>
      <c r="E16" s="7"/>
      <c r="F16" s="7"/>
      <c r="G16" s="17">
        <f t="shared" si="0"/>
        <v>0</v>
      </c>
      <c r="H16" s="22"/>
    </row>
    <row r="17" spans="1:8" ht="18" customHeight="1" x14ac:dyDescent="0.25">
      <c r="A17" s="32" t="str">
        <f>TEXT(Table1435678[[#This Row],[Date]],"DDDD")</f>
        <v>Thursday</v>
      </c>
      <c r="B17" s="31">
        <f t="shared" si="1"/>
        <v>45771</v>
      </c>
      <c r="C17" s="7">
        <v>0</v>
      </c>
      <c r="D17" s="7"/>
      <c r="E17" s="7"/>
      <c r="F17" s="7"/>
      <c r="G17" s="17">
        <f t="shared" si="0"/>
        <v>0</v>
      </c>
      <c r="H17" s="23"/>
    </row>
    <row r="18" spans="1:8" ht="18" customHeight="1" x14ac:dyDescent="0.25">
      <c r="A18" s="32" t="str">
        <f>TEXT(Table1435678[[#This Row],[Date]],"DDDD")</f>
        <v>Friday</v>
      </c>
      <c r="B18" s="31">
        <f t="shared" si="1"/>
        <v>45772</v>
      </c>
      <c r="C18" s="7">
        <v>0</v>
      </c>
      <c r="D18" s="7"/>
      <c r="E18" s="7"/>
      <c r="F18" s="7"/>
      <c r="G18" s="17">
        <f t="shared" si="0"/>
        <v>0</v>
      </c>
      <c r="H18" s="22"/>
    </row>
    <row r="19" spans="1:8" ht="18" customHeight="1" x14ac:dyDescent="0.25">
      <c r="A19" s="32" t="str">
        <f>TEXT(Table1435678[[#This Row],[Date]],"DDDD")</f>
        <v>Saturday</v>
      </c>
      <c r="B19" s="31">
        <f t="shared" si="1"/>
        <v>45773</v>
      </c>
      <c r="C19" s="7">
        <v>0</v>
      </c>
      <c r="D19" s="7"/>
      <c r="E19" s="7"/>
      <c r="F19" s="7"/>
      <c r="G19" s="17">
        <f t="shared" si="0"/>
        <v>0</v>
      </c>
      <c r="H19" s="22"/>
    </row>
    <row r="20" spans="1:8" ht="18" customHeight="1" x14ac:dyDescent="0.25">
      <c r="A20" s="32" t="str">
        <f>TEXT(Table1435678[[#This Row],[Date]],"DDDD")</f>
        <v>Sunday</v>
      </c>
      <c r="B20" s="31">
        <f t="shared" si="1"/>
        <v>45774</v>
      </c>
      <c r="C20" s="7">
        <v>0</v>
      </c>
      <c r="D20" s="7"/>
      <c r="E20" s="7"/>
      <c r="F20" s="7"/>
      <c r="G20" s="17">
        <f t="shared" si="0"/>
        <v>0</v>
      </c>
      <c r="H20" s="22"/>
    </row>
    <row r="21" spans="1:8" ht="18" customHeight="1" x14ac:dyDescent="0.25">
      <c r="A21" s="32" t="str">
        <f>TEXT(Table1435678[[#This Row],[Date]],"DDDD")</f>
        <v>Monday</v>
      </c>
      <c r="B21" s="31">
        <f t="shared" si="1"/>
        <v>45775</v>
      </c>
      <c r="C21" s="7">
        <v>0</v>
      </c>
      <c r="D21" s="7"/>
      <c r="E21" s="7"/>
      <c r="F21" s="7"/>
      <c r="G21" s="17">
        <f t="shared" si="0"/>
        <v>0</v>
      </c>
      <c r="H21" s="22"/>
    </row>
    <row r="22" spans="1:8" ht="18" customHeight="1" x14ac:dyDescent="0.25">
      <c r="A22" s="32" t="str">
        <f>TEXT(Table1435678[[#This Row],[Date]],"DDDD")</f>
        <v>Tuesday</v>
      </c>
      <c r="B22" s="31">
        <f t="shared" si="1"/>
        <v>45776</v>
      </c>
      <c r="C22" s="7">
        <v>0</v>
      </c>
      <c r="D22" s="7"/>
      <c r="E22" s="7"/>
      <c r="F22" s="7"/>
      <c r="G22" s="17">
        <f t="shared" si="0"/>
        <v>0</v>
      </c>
      <c r="H22" s="22"/>
    </row>
    <row r="23" spans="1:8" ht="18" customHeight="1" x14ac:dyDescent="0.25">
      <c r="A23" s="32" t="str">
        <f>TEXT(Table1435678[[#This Row],[Date]],"DDDD")</f>
        <v>Wednesday</v>
      </c>
      <c r="B23" s="31">
        <f t="shared" si="1"/>
        <v>45777</v>
      </c>
      <c r="C23" s="7">
        <v>0</v>
      </c>
      <c r="D23" s="7"/>
      <c r="E23" s="7"/>
      <c r="F23" s="7"/>
      <c r="G23" s="17">
        <f t="shared" si="0"/>
        <v>0</v>
      </c>
      <c r="H23" s="22"/>
    </row>
    <row r="24" spans="1:8" x14ac:dyDescent="0.25">
      <c r="A24" s="14"/>
      <c r="B24" s="15" t="s">
        <v>7</v>
      </c>
      <c r="C24" s="15">
        <f>SUBTOTAL(109,Table1435678[Regular Hours])</f>
        <v>0</v>
      </c>
      <c r="D24" s="15">
        <f>SUBTOTAL(109,Table1435678[Holiday])</f>
        <v>0</v>
      </c>
      <c r="E24" s="15">
        <f>SUBTOTAL(109,Table1435678[Sick])</f>
        <v>0</v>
      </c>
      <c r="F24" s="15">
        <f>SUBTOTAL(109,Table1435678[Vacation])</f>
        <v>0</v>
      </c>
      <c r="G24" s="16">
        <f>SUBTOTAL(109,Table1435678[Total])</f>
        <v>0</v>
      </c>
      <c r="H24" s="15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26" spans="1:8" x14ac:dyDescent="0.25">
      <c r="A26" s="9"/>
      <c r="B26" s="9"/>
      <c r="C26" s="21" t="s">
        <v>12</v>
      </c>
      <c r="D26" s="18"/>
      <c r="E26" s="9"/>
      <c r="F26" s="9"/>
      <c r="G26" s="10"/>
      <c r="H26" s="9" t="s">
        <v>12</v>
      </c>
    </row>
    <row r="27" spans="1:8" x14ac:dyDescent="0.25">
      <c r="A27" s="20" t="s">
        <v>13</v>
      </c>
      <c r="B27" s="11"/>
      <c r="C27" s="12"/>
      <c r="D27" s="12"/>
      <c r="E27" s="19" t="s">
        <v>14</v>
      </c>
      <c r="G27" s="13"/>
      <c r="H27" s="12"/>
    </row>
  </sheetData>
  <mergeCells count="11">
    <mergeCell ref="A5:E5"/>
    <mergeCell ref="F5:H5"/>
    <mergeCell ref="A6:E6"/>
    <mergeCell ref="F6:H7"/>
    <mergeCell ref="A7:E7"/>
    <mergeCell ref="A1:H1"/>
    <mergeCell ref="A2:F2"/>
    <mergeCell ref="A3:E3"/>
    <mergeCell ref="A4:E4"/>
    <mergeCell ref="F3:G3"/>
    <mergeCell ref="F4:G4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3E12FFE6D97B4C809F770CDA45D7A3" ma:contentTypeVersion="3" ma:contentTypeDescription="Create a new document." ma:contentTypeScope="" ma:versionID="dc4b81683e9ea57fde65be4f8f6e8496">
  <xsd:schema xmlns:xsd="http://www.w3.org/2001/XMLSchema" xmlns:xs="http://www.w3.org/2001/XMLSchema" xmlns:p="http://schemas.microsoft.com/office/2006/metadata/properties" xmlns:ns3="ddecc905-2856-4733-bf15-38b514ebe5de" targetNamespace="http://schemas.microsoft.com/office/2006/metadata/properties" ma:root="true" ma:fieldsID="53988929fe459dcd67f65f4579ae0a93" ns3:_="">
    <xsd:import namespace="ddecc905-2856-4733-bf15-38b514ebe5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ecc905-2856-4733-bf15-38b514ebe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D4AF89-D1A7-4074-88CC-5E326F707D10}">
  <ds:schemaRefs>
    <ds:schemaRef ds:uri="ddecc905-2856-4733-bf15-38b514ebe5de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9EAD0DF-2DA9-4A8B-AB2D-476C501778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0D0E7E-D244-4663-AA45-DB3B91EDFF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ecc905-2856-4733-bf15-38b514ebe5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Instructions</vt:lpstr>
      <vt:lpstr>Jan 1-Jan 15</vt:lpstr>
      <vt:lpstr>Jan 16- Jan 31</vt:lpstr>
      <vt:lpstr>Feb 1 - Feb 15</vt:lpstr>
      <vt:lpstr>Feb 16 - Feb 29</vt:lpstr>
      <vt:lpstr>Mar 1 - Mar 15</vt:lpstr>
      <vt:lpstr>Mar 16 - Mar 31</vt:lpstr>
      <vt:lpstr>Apr 1 - Apr 15</vt:lpstr>
      <vt:lpstr>Apr 16 - Apr 30</vt:lpstr>
      <vt:lpstr>May 1 - May 15</vt:lpstr>
      <vt:lpstr>May 16 - May 31</vt:lpstr>
      <vt:lpstr>June 1 - June 15</vt:lpstr>
      <vt:lpstr>June 16 - June 30</vt:lpstr>
      <vt:lpstr>July 1 - July 15</vt:lpstr>
      <vt:lpstr>July 16-July 31</vt:lpstr>
      <vt:lpstr>Aug 1 - Aug 15</vt:lpstr>
      <vt:lpstr>Aug 16 - Aug 31</vt:lpstr>
      <vt:lpstr>Sept 1 - Sept 15</vt:lpstr>
      <vt:lpstr>Sept 16 - Sept 30</vt:lpstr>
      <vt:lpstr>Oct 1 - Oct 15</vt:lpstr>
      <vt:lpstr>Oct 16 - Oct 31</vt:lpstr>
      <vt:lpstr>Nov 1 - Nov 15</vt:lpstr>
      <vt:lpstr>Nov 16-Nov 30</vt:lpstr>
      <vt:lpstr>Dec 1 - Dec 15</vt:lpstr>
      <vt:lpstr>Dec 16 - Dec 31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Hutchison</dc:creator>
  <cp:lastModifiedBy>Trevor Pett</cp:lastModifiedBy>
  <cp:lastPrinted>2024-01-08T22:04:10Z</cp:lastPrinted>
  <dcterms:created xsi:type="dcterms:W3CDTF">2014-05-19T15:48:44Z</dcterms:created>
  <dcterms:modified xsi:type="dcterms:W3CDTF">2024-10-14T20:51:47Z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0x010100EB3E12FFE6D97B4C809F770CDA45D7A3</vt:lpwstr>
  </property>
</Properties>
</file>